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ets01\Общие документы\01_СИБЭЛС 54\ИНВЕСТ.ПРОГРАММА\2025_ОТЧЕТ по ИНВЕСТ 2025-2029\"/>
    </mc:Choice>
  </mc:AlternateContent>
  <xr:revisionPtr revIDLastSave="0" documentId="13_ncr:1_{FC5DCDE6-B19B-46E0-99D6-59E32043A263}" xr6:coauthVersionLast="47" xr6:coauthVersionMax="47" xr10:uidLastSave="{00000000-0000-0000-0000-000000000000}"/>
  <bookViews>
    <workbookView xWindow="-120" yWindow="-120" windowWidth="29040" windowHeight="15990" tabRatio="796" xr2:uid="{00000000-000D-0000-FFFF-FFFF00000000}"/>
  </bookViews>
  <sheets>
    <sheet name="1Ф" sheetId="1" r:id="rId1"/>
    <sheet name="4 Пп" sheetId="4" r:id="rId2"/>
    <sheet name="2 Осв" sheetId="2" r:id="rId3"/>
    <sheet name="3 ОС" sheetId="3" r:id="rId4"/>
    <sheet name="5Вв" sheetId="5" r:id="rId5"/>
    <sheet name="6Вы" sheetId="6" r:id="rId6"/>
    <sheet name="7Кпкз" sheetId="7" r:id="rId7"/>
    <sheet name="8Расш" sheetId="8" r:id="rId8"/>
    <sheet name="9Фп" sheetId="9" r:id="rId9"/>
  </sheets>
  <definedNames>
    <definedName name="Z_500C2F4F_1743_499A_A051_20565DBF52B2_.wvu.PrintArea" localSheetId="0" hidden="1">'1Ф'!$A$1:$AC$40</definedName>
    <definedName name="Z_500C2F4F_1743_499A_A051_20565DBF52B2_.wvu.PrintArea" localSheetId="2" hidden="1">'2 Осв'!$A$1:$U$40</definedName>
    <definedName name="Z_500C2F4F_1743_499A_A051_20565DBF52B2_.wvu.PrintArea" localSheetId="3" hidden="1">'3 ОС'!$A$1:$W$41</definedName>
    <definedName name="Z_500C2F4F_1743_499A_A051_20565DBF52B2_.wvu.PrintArea" localSheetId="1" hidden="1">'4 Пп'!$A$1:$X$40</definedName>
    <definedName name="Z_500C2F4F_1743_499A_A051_20565DBF52B2_.wvu.PrintArea" localSheetId="4" hidden="1">'5Вв'!$A$1:$AA$40</definedName>
    <definedName name="Z_500C2F4F_1743_499A_A051_20565DBF52B2_.wvu.PrintArea" localSheetId="5" hidden="1">'6Вы'!$A$1:$U$39</definedName>
    <definedName name="Z_500C2F4F_1743_499A_A051_20565DBF52B2_.wvu.PrintArea" localSheetId="6" hidden="1">'7Кпкз'!$A$1:$AS$38</definedName>
    <definedName name="Z_500C2F4F_1743_499A_A051_20565DBF52B2_.wvu.PrintArea" localSheetId="7" hidden="1">'8Расш'!$A$1:$M$22</definedName>
    <definedName name="Z_500C2F4F_1743_499A_A051_20565DBF52B2_.wvu.PrintArea" localSheetId="8" hidden="1">'9Фп'!$A$1:$H$459</definedName>
    <definedName name="_xlnm.Print_Area" localSheetId="0">'1Ф'!$A$1:$AC$40</definedName>
    <definedName name="_xlnm.Print_Area" localSheetId="2">'2 Осв'!$A$1:$U$40</definedName>
    <definedName name="_xlnm.Print_Area" localSheetId="3">'3 ОС'!$A$1:$W$40</definedName>
    <definedName name="_xlnm.Print_Area" localSheetId="1">'4 Пп'!$A$1:$X$40</definedName>
    <definedName name="_xlnm.Print_Area" localSheetId="4">'5Вв'!$A$1:$AA$40</definedName>
    <definedName name="_xlnm.Print_Area" localSheetId="5">'6Вы'!$A$1:$U$39</definedName>
    <definedName name="_xlnm.Print_Area" localSheetId="6">'7Кпкз'!$A$1:$AS$38</definedName>
    <definedName name="_xlnm.Print_Area" localSheetId="7">'8Расш'!$A$1:$M$22</definedName>
    <definedName name="_xlnm.Print_Area" localSheetId="8">'9Фп'!$A$1:$H$459</definedName>
  </definedNames>
  <calcPr calcId="191029"/>
  <customWorkbookViews>
    <customWorkbookView name="KimIV - Личное представление" guid="{500C2F4F-1743-499A-A051-20565DBF52B2}" mergeInterval="0" personalView="1" maximized="1" xWindow="1" yWindow="1" windowWidth="1920" windowHeight="850" tabRatio="7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8" i="1" l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E39" i="3" l="1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D39" i="3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D38" i="2"/>
  <c r="E38" i="2"/>
  <c r="E38" i="1"/>
  <c r="F38" i="1"/>
  <c r="G38" i="1"/>
  <c r="H38" i="1"/>
  <c r="D38" i="1"/>
  <c r="E124" i="9" l="1"/>
  <c r="E153" i="9"/>
  <c r="E138" i="9"/>
  <c r="E132" i="9"/>
  <c r="E123" i="9"/>
  <c r="E117" i="9"/>
  <c r="E108" i="9"/>
  <c r="E105" i="9"/>
  <c r="E100" i="9"/>
  <c r="E101" i="9"/>
  <c r="E102" i="9" s="1"/>
  <c r="E99" i="9"/>
  <c r="E52" i="9"/>
  <c r="E72" i="9"/>
  <c r="E71" i="9"/>
  <c r="E97" i="9" l="1"/>
  <c r="E68" i="9"/>
  <c r="E54" i="9"/>
  <c r="F442" i="9" l="1"/>
  <c r="F441" i="9"/>
  <c r="F440" i="9"/>
  <c r="F439" i="9"/>
  <c r="F438" i="9"/>
  <c r="F437" i="9"/>
  <c r="F436" i="9"/>
  <c r="F435" i="9"/>
  <c r="F434" i="9"/>
  <c r="F433" i="9"/>
  <c r="F432" i="9"/>
  <c r="E431" i="9"/>
  <c r="F431" i="9" s="1"/>
  <c r="F430" i="9"/>
  <c r="F429" i="9"/>
  <c r="F428" i="9"/>
  <c r="G427" i="9"/>
  <c r="F427" i="9"/>
  <c r="F426" i="9"/>
  <c r="F425" i="9"/>
  <c r="F424" i="9"/>
  <c r="F423" i="9"/>
  <c r="F422" i="9"/>
  <c r="F421" i="9"/>
  <c r="F420" i="9"/>
  <c r="F419" i="9"/>
  <c r="F418" i="9"/>
  <c r="F417" i="9"/>
  <c r="F416" i="9"/>
  <c r="F415" i="9"/>
  <c r="F414" i="9"/>
  <c r="F413" i="9"/>
  <c r="F412" i="9"/>
  <c r="F411" i="9"/>
  <c r="F410" i="9"/>
  <c r="F409" i="9"/>
  <c r="F408" i="9"/>
  <c r="F407" i="9"/>
  <c r="F406" i="9"/>
  <c r="F405" i="9"/>
  <c r="F404" i="9"/>
  <c r="F403" i="9"/>
  <c r="F402" i="9"/>
  <c r="F401" i="9"/>
  <c r="E400" i="9"/>
  <c r="F400" i="9" s="1"/>
  <c r="E399" i="9"/>
  <c r="F399" i="9" s="1"/>
  <c r="D399" i="9"/>
  <c r="G398" i="9"/>
  <c r="F398" i="9"/>
  <c r="F397" i="9"/>
  <c r="F396" i="9"/>
  <c r="F395" i="9"/>
  <c r="F394" i="9"/>
  <c r="F393" i="9"/>
  <c r="F392" i="9"/>
  <c r="F391" i="9"/>
  <c r="F390" i="9"/>
  <c r="F389" i="9"/>
  <c r="F388" i="9"/>
  <c r="F387" i="9"/>
  <c r="F386" i="9"/>
  <c r="F385" i="9"/>
  <c r="E384" i="9"/>
  <c r="F384" i="9" s="1"/>
  <c r="F383" i="9"/>
  <c r="F382" i="9"/>
  <c r="E382" i="9"/>
  <c r="E375" i="9" s="1"/>
  <c r="F381" i="9"/>
  <c r="F380" i="9"/>
  <c r="F379" i="9"/>
  <c r="F378" i="9"/>
  <c r="F377" i="9"/>
  <c r="F376" i="9"/>
  <c r="D375" i="9"/>
  <c r="D374" i="9" s="1"/>
  <c r="D373" i="9" s="1"/>
  <c r="E345" i="9"/>
  <c r="D345" i="9"/>
  <c r="E340" i="9"/>
  <c r="D340" i="9"/>
  <c r="I252" i="9"/>
  <c r="I185" i="9"/>
  <c r="I167" i="9"/>
  <c r="E251" i="9"/>
  <c r="E241" i="9"/>
  <c r="E236" i="9"/>
  <c r="E235" i="9" s="1"/>
  <c r="E234" i="9"/>
  <c r="E232" i="9"/>
  <c r="E222" i="9" s="1"/>
  <c r="D222" i="9"/>
  <c r="D246" i="9" s="1"/>
  <c r="E212" i="9"/>
  <c r="I373" i="9" s="1"/>
  <c r="E211" i="9"/>
  <c r="E210" i="9" s="1"/>
  <c r="D211" i="9"/>
  <c r="D210" i="9"/>
  <c r="D243" i="9" s="1"/>
  <c r="E203" i="9"/>
  <c r="E202" i="9"/>
  <c r="D202" i="9"/>
  <c r="E200" i="9"/>
  <c r="D200" i="9"/>
  <c r="D198" i="9"/>
  <c r="E195" i="9"/>
  <c r="E194" i="9"/>
  <c r="D191" i="9"/>
  <c r="E187" i="9"/>
  <c r="E186" i="9"/>
  <c r="E185" i="9" s="1"/>
  <c r="D186" i="9"/>
  <c r="E184" i="9"/>
  <c r="E175" i="9"/>
  <c r="E173" i="9"/>
  <c r="E311" i="9" s="1"/>
  <c r="E305" i="9" s="1"/>
  <c r="F164" i="9"/>
  <c r="E163" i="9"/>
  <c r="D163" i="9"/>
  <c r="F162" i="9"/>
  <c r="E161" i="9"/>
  <c r="D161" i="9"/>
  <c r="F158" i="9"/>
  <c r="F157" i="9"/>
  <c r="F156" i="9"/>
  <c r="F155" i="9"/>
  <c r="F154" i="9"/>
  <c r="F153" i="9"/>
  <c r="D153" i="9"/>
  <c r="F152" i="9"/>
  <c r="F151" i="9"/>
  <c r="F150" i="9"/>
  <c r="F149" i="9"/>
  <c r="F148" i="9"/>
  <c r="F147" i="9"/>
  <c r="F146" i="9"/>
  <c r="F144" i="9"/>
  <c r="F143" i="9"/>
  <c r="F142" i="9"/>
  <c r="F141" i="9"/>
  <c r="F140" i="9"/>
  <c r="F138" i="9"/>
  <c r="F137" i="9"/>
  <c r="F136" i="9"/>
  <c r="F135" i="9"/>
  <c r="F134" i="9"/>
  <c r="F133" i="9"/>
  <c r="F132" i="9"/>
  <c r="F131" i="9"/>
  <c r="G130" i="9"/>
  <c r="F130" i="9"/>
  <c r="F129" i="9"/>
  <c r="F128" i="9"/>
  <c r="F127" i="9"/>
  <c r="F126" i="9"/>
  <c r="F125" i="9"/>
  <c r="D124" i="9"/>
  <c r="G124" i="9" s="1"/>
  <c r="F123" i="9"/>
  <c r="F122" i="9"/>
  <c r="F121" i="9"/>
  <c r="F120" i="9"/>
  <c r="F119" i="9"/>
  <c r="F118" i="9"/>
  <c r="F117" i="9"/>
  <c r="F116" i="9"/>
  <c r="F114" i="9"/>
  <c r="F113" i="9"/>
  <c r="F112" i="9"/>
  <c r="F111" i="9"/>
  <c r="F110" i="9"/>
  <c r="F108" i="9"/>
  <c r="F107" i="9"/>
  <c r="E106" i="9"/>
  <c r="F105" i="9"/>
  <c r="F104" i="9"/>
  <c r="D103" i="9"/>
  <c r="F102" i="9"/>
  <c r="F101" i="9"/>
  <c r="F100" i="9"/>
  <c r="F99" i="9"/>
  <c r="F98" i="9"/>
  <c r="D97" i="9"/>
  <c r="D95" i="9"/>
  <c r="F94" i="9"/>
  <c r="F93" i="9"/>
  <c r="F92" i="9"/>
  <c r="F91" i="9"/>
  <c r="F90" i="9"/>
  <c r="F88" i="9"/>
  <c r="F86" i="9"/>
  <c r="F85" i="9"/>
  <c r="F84" i="9"/>
  <c r="F83" i="9"/>
  <c r="F82" i="9"/>
  <c r="G76" i="9"/>
  <c r="F76" i="9"/>
  <c r="G75" i="9"/>
  <c r="F75" i="9"/>
  <c r="F74" i="9"/>
  <c r="E73" i="9"/>
  <c r="G73" i="9" s="1"/>
  <c r="D73" i="9"/>
  <c r="G72" i="9"/>
  <c r="F72" i="9"/>
  <c r="F71" i="9"/>
  <c r="E70" i="9"/>
  <c r="F70" i="9" s="1"/>
  <c r="D70" i="9"/>
  <c r="F69" i="9"/>
  <c r="D68" i="9"/>
  <c r="G68" i="9" s="1"/>
  <c r="G67" i="9"/>
  <c r="D67" i="9"/>
  <c r="F67" i="9" s="1"/>
  <c r="F66" i="9"/>
  <c r="F65" i="9"/>
  <c r="F64" i="9"/>
  <c r="F63" i="9"/>
  <c r="E62" i="9"/>
  <c r="D62" i="9"/>
  <c r="F61" i="9"/>
  <c r="G60" i="9"/>
  <c r="F60" i="9"/>
  <c r="F59" i="9"/>
  <c r="F58" i="9"/>
  <c r="D57" i="9"/>
  <c r="F57" i="9" s="1"/>
  <c r="E56" i="9"/>
  <c r="E55" i="9" s="1"/>
  <c r="E53" i="9" s="1"/>
  <c r="I53" i="9" s="1"/>
  <c r="J54" i="9" s="1"/>
  <c r="D55" i="9"/>
  <c r="F54" i="9"/>
  <c r="D53" i="9"/>
  <c r="F52" i="9"/>
  <c r="F51" i="9"/>
  <c r="F50" i="9"/>
  <c r="F49" i="9"/>
  <c r="F48" i="9"/>
  <c r="F47" i="9"/>
  <c r="F46" i="9"/>
  <c r="F45" i="9"/>
  <c r="F43" i="9"/>
  <c r="F42" i="9"/>
  <c r="F41" i="9"/>
  <c r="F40" i="9"/>
  <c r="E39" i="9"/>
  <c r="E37" i="9"/>
  <c r="E95" i="9" s="1"/>
  <c r="F95" i="9" s="1"/>
  <c r="F36" i="9"/>
  <c r="F35" i="9"/>
  <c r="F34" i="9"/>
  <c r="F33" i="9"/>
  <c r="F32" i="9"/>
  <c r="E31" i="9"/>
  <c r="F31" i="9" s="1"/>
  <c r="F30" i="9"/>
  <c r="E29" i="9"/>
  <c r="F28" i="9"/>
  <c r="F27" i="9"/>
  <c r="F26" i="9"/>
  <c r="F25" i="9"/>
  <c r="F24" i="9"/>
  <c r="E23" i="9"/>
  <c r="G23" i="9" s="1"/>
  <c r="D23" i="9"/>
  <c r="D167" i="9" s="1"/>
  <c r="E246" i="9" l="1"/>
  <c r="E243" i="9"/>
  <c r="F62" i="9"/>
  <c r="F163" i="9"/>
  <c r="E167" i="9"/>
  <c r="E242" i="9" s="1"/>
  <c r="F39" i="9"/>
  <c r="E38" i="9"/>
  <c r="E81" i="9" s="1"/>
  <c r="E109" i="9" s="1"/>
  <c r="E89" i="9"/>
  <c r="F89" i="9" s="1"/>
  <c r="D194" i="9"/>
  <c r="J185" i="9"/>
  <c r="G29" i="9"/>
  <c r="E87" i="9"/>
  <c r="G57" i="9"/>
  <c r="F161" i="9"/>
  <c r="D190" i="9"/>
  <c r="D187" i="9" s="1"/>
  <c r="D185" i="9" s="1"/>
  <c r="J252" i="9"/>
  <c r="D350" i="9"/>
  <c r="F37" i="9"/>
  <c r="J167" i="9"/>
  <c r="E350" i="9"/>
  <c r="F106" i="9"/>
  <c r="E103" i="9"/>
  <c r="E96" i="9" s="1"/>
  <c r="F96" i="9" s="1"/>
  <c r="G62" i="9"/>
  <c r="G70" i="9"/>
  <c r="F56" i="9"/>
  <c r="G56" i="9"/>
  <c r="J373" i="9"/>
  <c r="J374" i="9" s="1"/>
  <c r="F375" i="9"/>
  <c r="E374" i="9"/>
  <c r="G375" i="9"/>
  <c r="E250" i="9"/>
  <c r="E252" i="9"/>
  <c r="D173" i="9"/>
  <c r="D311" i="9" s="1"/>
  <c r="D305" i="9" s="1"/>
  <c r="F97" i="9"/>
  <c r="F124" i="9"/>
  <c r="G53" i="9"/>
  <c r="F53" i="9"/>
  <c r="F55" i="9"/>
  <c r="D44" i="9"/>
  <c r="G55" i="9"/>
  <c r="F68" i="9"/>
  <c r="F73" i="9"/>
  <c r="F23" i="9"/>
  <c r="F29" i="9"/>
  <c r="D242" i="9" l="1"/>
  <c r="I187" i="9"/>
  <c r="E160" i="9"/>
  <c r="E139" i="9"/>
  <c r="F103" i="9"/>
  <c r="F374" i="9"/>
  <c r="G374" i="9"/>
  <c r="E373" i="9"/>
  <c r="I374" i="9" s="1"/>
  <c r="D250" i="9"/>
  <c r="D252" i="9"/>
  <c r="F44" i="9"/>
  <c r="G44" i="9"/>
  <c r="D38" i="9"/>
  <c r="F38" i="9" l="1"/>
  <c r="D81" i="9"/>
  <c r="D109" i="9" s="1"/>
  <c r="I38" i="9"/>
  <c r="F373" i="9"/>
  <c r="G373" i="9"/>
  <c r="G38" i="9"/>
  <c r="D87" i="9" l="1"/>
  <c r="F87" i="9" s="1"/>
  <c r="F81" i="9"/>
  <c r="D139" i="9" l="1"/>
  <c r="F139" i="9" s="1"/>
  <c r="D160" i="9"/>
  <c r="D115" i="9"/>
  <c r="F109" i="9"/>
  <c r="D145" i="9" l="1"/>
  <c r="F145" i="9" s="1"/>
  <c r="F115" i="9"/>
  <c r="D165" i="9"/>
  <c r="F165" i="9" s="1"/>
  <c r="G160" i="9"/>
  <c r="F160" i="9"/>
  <c r="I427" i="9" l="1"/>
  <c r="F19" i="1" l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F20" i="3"/>
  <c r="G20" i="3" s="1"/>
  <c r="H20" i="3" s="1"/>
  <c r="I20" i="3" s="1"/>
  <c r="J20" i="3" s="1"/>
  <c r="K20" i="3" s="1"/>
  <c r="L20" i="3" s="1"/>
  <c r="M20" i="3" s="1"/>
  <c r="T19" i="2" l="1"/>
  <c r="E20" i="6"/>
  <c r="F20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T20" i="6" s="1"/>
  <c r="U20" i="6" s="1"/>
  <c r="N20" i="3" l="1"/>
  <c r="O20" i="3" s="1"/>
  <c r="P20" i="3" s="1"/>
  <c r="Q20" i="3" s="1"/>
  <c r="R20" i="3" s="1"/>
  <c r="S20" i="3" s="1"/>
  <c r="T20" i="3" s="1"/>
  <c r="U20" i="3" s="1"/>
  <c r="V20" i="3" s="1"/>
  <c r="W20" i="3" s="1"/>
  <c r="B19" i="4"/>
  <c r="C19" i="4" s="1"/>
  <c r="D19" i="4" s="1"/>
  <c r="E19" i="4" s="1"/>
  <c r="F19" i="4" s="1"/>
  <c r="G19" i="4" s="1"/>
  <c r="H19" i="4" s="1"/>
  <c r="I19" i="4" s="1"/>
  <c r="J19" i="4" s="1"/>
  <c r="K19" i="4" s="1"/>
  <c r="L19" i="4" s="1"/>
  <c r="M19" i="4" s="1"/>
  <c r="N19" i="4" s="1"/>
  <c r="O19" i="4" s="1"/>
  <c r="P19" i="4" s="1"/>
  <c r="Q19" i="4" s="1"/>
  <c r="R19" i="4" s="1"/>
  <c r="S19" i="4" s="1"/>
  <c r="T19" i="4" s="1"/>
  <c r="U19" i="4" s="1"/>
  <c r="V19" i="4" s="1"/>
  <c r="B19" i="1"/>
  <c r="D19" i="5"/>
  <c r="E19" i="5" s="1"/>
  <c r="F19" i="5" s="1"/>
  <c r="G19" i="5" s="1"/>
  <c r="H19" i="5" s="1"/>
  <c r="I19" i="5" s="1"/>
  <c r="J19" i="5" s="1"/>
  <c r="K19" i="5" s="1"/>
  <c r="L19" i="5" s="1"/>
  <c r="M19" i="5" s="1"/>
  <c r="N19" i="5" s="1"/>
  <c r="O19" i="5" s="1"/>
  <c r="P19" i="5" s="1"/>
  <c r="Q19" i="5" s="1"/>
  <c r="R19" i="5" s="1"/>
  <c r="S19" i="5" s="1"/>
  <c r="T19" i="5" s="1"/>
  <c r="U19" i="5" s="1"/>
  <c r="V19" i="5" s="1"/>
  <c r="W19" i="5" s="1"/>
  <c r="X19" i="5" s="1"/>
  <c r="Y19" i="5" s="1"/>
  <c r="Z19" i="5" s="1"/>
  <c r="AA19" i="5" s="1"/>
  <c r="C19" i="1" l="1"/>
  <c r="D19" i="1" l="1"/>
</calcChain>
</file>

<file path=xl/sharedStrings.xml><?xml version="1.0" encoding="utf-8"?>
<sst xmlns="http://schemas.openxmlformats.org/spreadsheetml/2006/main" count="4619" uniqueCount="878">
  <si>
    <t>к приказу Минэнерго России</t>
  </si>
  <si>
    <t>МВт</t>
  </si>
  <si>
    <t>МВ×А</t>
  </si>
  <si>
    <t>Мвар</t>
  </si>
  <si>
    <t>в базисном уровне цен</t>
  </si>
  <si>
    <t>Идентификатор инвестиционного проекта</t>
  </si>
  <si>
    <t>км КЛ</t>
  </si>
  <si>
    <t>Причины отклонений</t>
  </si>
  <si>
    <t>%</t>
  </si>
  <si>
    <t>План</t>
  </si>
  <si>
    <t>Факт</t>
  </si>
  <si>
    <t>км ВЛ
 1-цеп</t>
  </si>
  <si>
    <t>км ВЛ
 2-цеп</t>
  </si>
  <si>
    <t>Другое</t>
  </si>
  <si>
    <t>в прогнозных ценах соответствующих лет</t>
  </si>
  <si>
    <t>федерального бюджета</t>
  </si>
  <si>
    <t>иных источников финансирования</t>
  </si>
  <si>
    <t>Общий фактический объем финансирования, в том числе за счет:</t>
  </si>
  <si>
    <t xml:space="preserve">  Наименование инвестиционного проекта (группы инвестиционных проектов)</t>
  </si>
  <si>
    <t xml:space="preserve"> Наименование инвестиционного проекта (группы инвестиционных проектов)</t>
  </si>
  <si>
    <t>основные средства</t>
  </si>
  <si>
    <t>нематериальные активы</t>
  </si>
  <si>
    <t>Установленная мощность центра питания, МВА</t>
  </si>
  <si>
    <t>Фактическое расширение пропускной способности, кВт</t>
  </si>
  <si>
    <t>Общий объем финансирования, в том числе за счет:</t>
  </si>
  <si>
    <t>4.1</t>
  </si>
  <si>
    <t>4.2</t>
  </si>
  <si>
    <t>5.1</t>
  </si>
  <si>
    <t>5.2</t>
  </si>
  <si>
    <t>5.3</t>
  </si>
  <si>
    <t>5.4</t>
  </si>
  <si>
    <t>6.1</t>
  </si>
  <si>
    <t>6.2</t>
  </si>
  <si>
    <t>6.3</t>
  </si>
  <si>
    <t>6.4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</si>
  <si>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</si>
  <si>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</si>
  <si>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</si>
  <si>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</si>
  <si>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</si>
  <si>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</si>
  <si>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</si>
  <si>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</si>
  <si>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</si>
  <si>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</si>
  <si>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</si>
  <si>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</si>
  <si>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10.1</t>
  </si>
  <si>
    <t>10.2</t>
  </si>
  <si>
    <t>10.3</t>
  </si>
  <si>
    <t>10.4</t>
  </si>
  <si>
    <t>км ЛЭП</t>
  </si>
  <si>
    <t>Утвержденные плановые значения показателей приведены в соответствии с  ______________________________________________________________________________</t>
  </si>
  <si>
    <t>Приложение  № 1</t>
  </si>
  <si>
    <t>Приложение  № 2</t>
  </si>
  <si>
    <t>Приложение  № 3</t>
  </si>
  <si>
    <t>Приложение  № 4</t>
  </si>
  <si>
    <t>Приложение  № 5</t>
  </si>
  <si>
    <t>Приложение  № 6</t>
  </si>
  <si>
    <t>бюджетов субъектов Российской Федерации и муниципальных образований</t>
  </si>
  <si>
    <t>Квартал</t>
  </si>
  <si>
    <t>Наименование объекта, выводимого из эксплуатации</t>
  </si>
  <si>
    <t>Номер группы инвестиционных проектов</t>
  </si>
  <si>
    <t>средств, полученных от оказания услуг, реализации товаров по регулируемым государством ценам (тарифам)</t>
  </si>
  <si>
    <t xml:space="preserve">        полное наименование субъекта электроэнергетики</t>
  </si>
  <si>
    <t xml:space="preserve">                  полное наименование субъекта электроэнергетики</t>
  </si>
  <si>
    <t xml:space="preserve">                   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</si>
  <si>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полное наименование субъекта электроэнергетики</t>
  </si>
  <si>
    <t xml:space="preserve">     полное наименование субъекта электроэнергетики</t>
  </si>
  <si>
    <t>* Заполняется в случае, если сетевой объект будет использован для выдачи мощности генерирующего объекта, который будет осуществлять поставки электроэнергии и мощности в соответствии с договором 
о предоставлении мощности</t>
  </si>
  <si>
    <t xml:space="preserve"> %</t>
  </si>
  <si>
    <t xml:space="preserve">                          полное наименование субъекта электроэнергетики</t>
  </si>
  <si>
    <t>ВСЕГО по инвестиционной программе, в том числе:</t>
  </si>
  <si>
    <t>Наименование присоединяемого объекта генерации, который будет осуществлять  поставки электроэнергии и мощности в соответствии с договором о предоставлении мощности*</t>
  </si>
  <si>
    <t xml:space="preserve">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</si>
  <si>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>№ п/п</t>
  </si>
  <si>
    <t>Показатель</t>
  </si>
  <si>
    <t>I</t>
  </si>
  <si>
    <t>1.1</t>
  </si>
  <si>
    <t>Прибыль, направляемая на инвестиции, в том числе:</t>
  </si>
  <si>
    <t>1.1.1</t>
  </si>
  <si>
    <t>1.1.1.1</t>
  </si>
  <si>
    <t>производство и поставка электрической энергии и мощности</t>
  </si>
  <si>
    <t>1.1.1.2</t>
  </si>
  <si>
    <t>оказание услуг по передаче электрической энергии</t>
  </si>
  <si>
    <t>1.1.1.3</t>
  </si>
  <si>
    <t>реализация электрической энергии и мощности</t>
  </si>
  <si>
    <t>1.1.1.4</t>
  </si>
  <si>
    <t>1.1.1.5</t>
  </si>
  <si>
    <t>1.1.1.6</t>
  </si>
  <si>
    <t>1.1.1.7</t>
  </si>
  <si>
    <t xml:space="preserve">в части управления технологическими режимами </t>
  </si>
  <si>
    <t>в части обеспечения надежности</t>
  </si>
  <si>
    <t>1.1.2</t>
  </si>
  <si>
    <t>1.1.3</t>
  </si>
  <si>
    <t>от технологического присоединения потребителей</t>
  </si>
  <si>
    <t>1.2</t>
  </si>
  <si>
    <t>1.2.1</t>
  </si>
  <si>
    <t>1.2.1.1</t>
  </si>
  <si>
    <t>1.2.1.2</t>
  </si>
  <si>
    <t>1.2.1.3</t>
  </si>
  <si>
    <t>1.2.1.4</t>
  </si>
  <si>
    <t>1.2.1.5</t>
  </si>
  <si>
    <t>1.2.1.6</t>
  </si>
  <si>
    <t>1.2.1.7</t>
  </si>
  <si>
    <t>1.2.1.7.1</t>
  </si>
  <si>
    <t>1.2.1.7.2</t>
  </si>
  <si>
    <t>1.2.2</t>
  </si>
  <si>
    <t>1.2.3</t>
  </si>
  <si>
    <t>недоиспользованная амортизация прошлых лет всего, в том числе:</t>
  </si>
  <si>
    <t>1.2.3.1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</si>
  <si>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</si>
  <si>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</si>
  <si>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</si>
  <si>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</si>
  <si>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</si>
  <si>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</si>
  <si>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</si>
  <si>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</si>
  <si>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1.3</t>
  </si>
  <si>
    <t>1.4</t>
  </si>
  <si>
    <t>1.4.1</t>
  </si>
  <si>
    <t>1.4.2</t>
  </si>
  <si>
    <t>остаток собственных средств на начало года</t>
  </si>
  <si>
    <t>II</t>
  </si>
  <si>
    <t>Привлеченные средства всего, в том числе:</t>
  </si>
  <si>
    <t>2.1</t>
  </si>
  <si>
    <t>Кредиты</t>
  </si>
  <si>
    <t>2.2</t>
  </si>
  <si>
    <t>Облигационные займы</t>
  </si>
  <si>
    <t>2.3</t>
  </si>
  <si>
    <t>2.4</t>
  </si>
  <si>
    <t>Займы организаций</t>
  </si>
  <si>
    <t>2.5</t>
  </si>
  <si>
    <t>Бюджетное финансирование</t>
  </si>
  <si>
    <t>2.5.1</t>
  </si>
  <si>
    <t>средства федерального бюджета</t>
  </si>
  <si>
    <t>2.5.1.1</t>
  </si>
  <si>
    <t>в том числе средства федерального бюджета, недоиспользованные в прошлых периодах</t>
  </si>
  <si>
    <t>2.5.2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</si>
  <si>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</si>
  <si>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</si>
  <si>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</si>
  <si>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2.6</t>
  </si>
  <si>
    <t>Использование лизинга</t>
  </si>
  <si>
    <t>2.7</t>
  </si>
  <si>
    <t>Прочие привлеченные средства</t>
  </si>
  <si>
    <t xml:space="preserve">Форма 5. Отчет об исполнении плана ввода объектов инвестиционной деятельности (мощностей)  в эксплуатацию </t>
  </si>
  <si>
    <t>Форма 2. Отчет об исполнении плана освоения капитальных вложений по инвестиционным проектам инвестиционной программы</t>
  </si>
  <si>
    <t>Дата ввода объекта, дд.мм.гггг</t>
  </si>
  <si>
    <t>Дата вывода объекта, дд.мм.гггг</t>
  </si>
  <si>
    <t>Фактический резерв мощности для присоединения потребителей, кВт</t>
  </si>
  <si>
    <t>Форма 1. Отчет об исполнении плана финансирования капитальных вложений по источникам финансирования инвестиционных проектов инвестиционной программы</t>
  </si>
  <si>
    <t xml:space="preserve">    реквизиты решения органа исполнительной власти, утвердившего инвестиционную программу</t>
  </si>
  <si>
    <t xml:space="preserve">1. Финансово-экономическая модель деятельности субъекта электроэнергетики </t>
  </si>
  <si>
    <t>Ед. изм.</t>
  </si>
  <si>
    <t>БЮДЖЕТ ДОХОДОВ И РАСХОДОВ</t>
  </si>
  <si>
    <t>Выручка от реализации товаров (работ, услуг) всего, в том числе*:</t>
  </si>
  <si>
    <t xml:space="preserve">Производство и поставка электрической энергии и мощности всего, в том числе: </t>
  </si>
  <si>
    <t>производство и поставка электрической энергии на оптовом рынке электрической энергии и мощности</t>
  </si>
  <si>
    <t>производство и поставка электрической мощности на оптовом рынке электрической энергии и мощности</t>
  </si>
  <si>
    <t>производство и поставка электрической энергии (мощности) на розничных рынках электрической энергии</t>
  </si>
  <si>
    <t>Производство и поставка тепловой энергии (мощности)</t>
  </si>
  <si>
    <t>Оказание услуг по передаче электрической энергии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</si>
  <si>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</si>
  <si>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</si>
  <si>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</si>
  <si>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</si>
  <si>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</si>
  <si>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</si>
  <si>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</si>
  <si>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</si>
  <si>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</si>
  <si>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</si>
  <si>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1.8.2</t>
  </si>
  <si>
    <t>1.9</t>
  </si>
  <si>
    <t>Прочая деятельность</t>
  </si>
  <si>
    <t>Себестоимость товаров (работ, услуг), коммерческие и управленческие расходы всего, в том числе:</t>
  </si>
  <si>
    <t>2.1.1</t>
  </si>
  <si>
    <t>2.1.2</t>
  </si>
  <si>
    <t>2.1.3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</si>
  <si>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</si>
  <si>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</si>
  <si>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</si>
  <si>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</si>
  <si>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</si>
  <si>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</si>
  <si>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</si>
  <si>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</si>
  <si>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</si>
  <si>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</si>
  <si>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</si>
  <si>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</si>
  <si>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</si>
  <si>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</si>
  <si>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</si>
  <si>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</si>
  <si>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</si>
  <si>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</si>
  <si>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</si>
  <si>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</si>
  <si>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</si>
  <si>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</si>
  <si>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</si>
  <si>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</si>
  <si>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</si>
  <si>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</si>
  <si>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</si>
  <si>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</si>
  <si>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</si>
  <si>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</si>
  <si>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</si>
  <si>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</si>
  <si>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</si>
  <si>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</si>
  <si>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</si>
  <si>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</si>
  <si>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</si>
  <si>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налог на имущество организации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</si>
  <si>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</si>
  <si>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</si>
  <si>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</si>
  <si>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</si>
  <si>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</si>
  <si>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</si>
  <si>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</si>
  <si>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</si>
  <si>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</si>
  <si>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</si>
  <si>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</si>
  <si>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</si>
  <si>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</si>
  <si>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</si>
  <si>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</si>
  <si>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</si>
  <si>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</si>
  <si>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</si>
  <si>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</si>
  <si>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</si>
  <si>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</si>
  <si>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</si>
  <si>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</si>
  <si>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</si>
  <si>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</si>
  <si>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</si>
  <si>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</si>
  <si>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</si>
  <si>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</si>
  <si>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</si>
  <si>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</si>
  <si>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</si>
  <si>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</si>
  <si>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</si>
  <si>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– строка 4.2)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</si>
  <si>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</si>
  <si>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</si>
  <si>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</si>
  <si>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</si>
  <si>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</si>
  <si>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</si>
  <si>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</si>
  <si>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</si>
  <si>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</si>
  <si>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</si>
  <si>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</si>
  <si>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</si>
  <si>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</si>
  <si>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</si>
  <si>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</si>
  <si>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</si>
  <si>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</si>
  <si>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</si>
  <si>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 xml:space="preserve"> по сомнительным долгам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</si>
  <si>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</si>
  <si>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</si>
  <si>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</si>
  <si>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</si>
  <si>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</si>
  <si>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</si>
  <si>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</si>
  <si>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</si>
  <si>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</si>
  <si>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</si>
  <si>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</si>
  <si>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</si>
  <si>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</si>
  <si>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</si>
  <si>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</si>
  <si>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</si>
  <si>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</si>
  <si>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6.1.1</t>
  </si>
  <si>
    <t>6.1.2</t>
  </si>
  <si>
    <t>6.1.3</t>
  </si>
  <si>
    <t>Производство и поставка тепловой энергии (мощности);</t>
  </si>
  <si>
    <t>Оказание услуг по передаче электрической энергии;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</si>
  <si>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</si>
  <si>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</si>
  <si>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</si>
  <si>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</si>
  <si>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</si>
  <si>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</si>
  <si>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</si>
  <si>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</si>
  <si>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</si>
  <si>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в части управления технологическими режимами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</si>
  <si>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</si>
  <si>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</si>
  <si>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</si>
  <si>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</si>
  <si>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</si>
  <si>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7.1.1</t>
  </si>
  <si>
    <t>7.1.2</t>
  </si>
  <si>
    <t>7.1.3</t>
  </si>
  <si>
    <t>7.5</t>
  </si>
  <si>
    <t>7.6</t>
  </si>
  <si>
    <t>7.7</t>
  </si>
  <si>
    <t>7.8</t>
  </si>
  <si>
    <t>7.8.1</t>
  </si>
  <si>
    <t>7.8.2</t>
  </si>
  <si>
    <t>7.9</t>
  </si>
  <si>
    <t>VIII</t>
  </si>
  <si>
    <t>Направления использования чистой прибыли</t>
  </si>
  <si>
    <t>На инвестиции</t>
  </si>
  <si>
    <t>Резервный фонд</t>
  </si>
  <si>
    <t>Выплата дивидендов</t>
  </si>
  <si>
    <t>Остаток на развитие</t>
  </si>
  <si>
    <t>IX</t>
  </si>
  <si>
    <t>-</t>
  </si>
  <si>
    <t>Прибыль до налогообложения без учета процентов к уплате и амортизации (строкаV + строка 4.2.2 + строка II.IV)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</si>
  <si>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</si>
  <si>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</si>
  <si>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</si>
  <si>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</si>
  <si>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</si>
  <si>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</si>
  <si>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</si>
  <si>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</si>
  <si>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</si>
  <si>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</si>
  <si>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10.1.1</t>
  </si>
  <si>
    <t>10.1.2</t>
  </si>
  <si>
    <t>10.1.3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</si>
  <si>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</si>
  <si>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</si>
  <si>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</si>
  <si>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</si>
  <si>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</si>
  <si>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</si>
  <si>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</si>
  <si>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</si>
  <si>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</si>
  <si>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</si>
  <si>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</si>
  <si>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</si>
  <si>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</si>
  <si>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</si>
  <si>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</si>
  <si>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</si>
  <si>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</si>
  <si>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</si>
  <si>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</si>
  <si>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</si>
  <si>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</si>
  <si>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</si>
  <si>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</si>
  <si>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</si>
  <si>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</si>
  <si>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</si>
  <si>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</si>
  <si>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</si>
  <si>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</si>
  <si>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</si>
  <si>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</si>
  <si>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</si>
  <si>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</si>
  <si>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</si>
  <si>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</si>
  <si>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</si>
  <si>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</si>
  <si>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</si>
  <si>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</si>
  <si>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</si>
  <si>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</si>
  <si>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</si>
  <si>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</si>
  <si>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</si>
  <si>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</si>
  <si>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</si>
  <si>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</si>
  <si>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</si>
  <si>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</si>
  <si>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</si>
  <si>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</si>
  <si>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</si>
  <si>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</si>
  <si>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</si>
  <si>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 xml:space="preserve">Поступления по заключенным инвестиционным соглашениям, в том числе 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</si>
  <si>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</si>
  <si>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</si>
  <si>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</si>
  <si>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</si>
  <si>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</si>
  <si>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</si>
  <si>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</si>
  <si>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</si>
  <si>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</si>
  <si>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</si>
  <si>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</si>
  <si>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</si>
  <si>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</si>
  <si>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</si>
  <si>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</si>
  <si>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</si>
  <si>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</si>
  <si>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</si>
  <si>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</si>
  <si>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</si>
  <si>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</si>
  <si>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</si>
  <si>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</si>
  <si>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</si>
  <si>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</si>
  <si>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</si>
  <si>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</si>
  <si>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</si>
  <si>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</si>
  <si>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</si>
  <si>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</si>
  <si>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</si>
  <si>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</si>
  <si>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</si>
  <si>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</si>
  <si>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</si>
  <si>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</si>
  <si>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</si>
  <si>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</si>
  <si>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</si>
  <si>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</si>
  <si>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</si>
  <si>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</si>
  <si>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</si>
  <si>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</si>
  <si>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</si>
  <si>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</si>
  <si>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</si>
  <si>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</si>
  <si>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</si>
  <si>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</si>
  <si>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</si>
  <si>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</si>
  <si>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</si>
  <si>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</si>
  <si>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</si>
  <si>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</si>
  <si>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</si>
  <si>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</si>
  <si>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</si>
  <si>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</si>
  <si>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</si>
  <si>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</si>
  <si>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</si>
  <si>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</si>
  <si>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</si>
  <si>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X-строка XI) всего, в том числе:</t>
  </si>
  <si>
    <t>XVII</t>
  </si>
  <si>
    <t xml:space="preserve">Сальдо денежных средств по инвестиционным операциям всего (строка XII-строка XIII), всего в том числе 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</si>
  <si>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</si>
  <si>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</si>
  <si>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</si>
  <si>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</si>
  <si>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</si>
  <si>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XIV-строка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</si>
  <si>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</si>
  <si>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</si>
  <si>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</si>
  <si>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</si>
  <si>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</si>
  <si>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</si>
  <si>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</si>
  <si>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XVI+строка XVII+строка XVIII+строка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</si>
  <si>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</si>
  <si>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</si>
  <si>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</si>
  <si>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</si>
  <si>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</si>
  <si>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</si>
  <si>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</si>
  <si>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</si>
  <si>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 xml:space="preserve">производство и поставка электрической энергии и мощности всего, в том числе: </t>
  </si>
  <si>
    <t>23.1.1.а</t>
  </si>
  <si>
    <t>из нее просроченная</t>
  </si>
  <si>
    <t>23.1.1.1</t>
  </si>
  <si>
    <t>производство и поставка электрической энергии на оптовом рынке электрической энергиии и мощности</t>
  </si>
  <si>
    <t>23.1.1.1.а</t>
  </si>
  <si>
    <t>23.1.1.2</t>
  </si>
  <si>
    <t>23.1.1.2.а</t>
  </si>
  <si>
    <t>23.1.1.3</t>
  </si>
  <si>
    <t>23.1.1.3.а</t>
  </si>
  <si>
    <t>23.1.2</t>
  </si>
  <si>
    <t>производство и поставка тепловой энергии (мощности)</t>
  </si>
  <si>
    <t>23.1.2.а</t>
  </si>
  <si>
    <t>23.1.3</t>
  </si>
  <si>
    <t>23.1.3.а</t>
  </si>
  <si>
    <t>23.1.4</t>
  </si>
  <si>
    <t>оказание услуг по передаче тепловой энергии, теплоносителя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</si>
  <si>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</si>
  <si>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</si>
  <si>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</si>
  <si>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</si>
  <si>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</si>
  <si>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</si>
  <si>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реализации тепловой энергии (мощности)</t>
  </si>
  <si>
    <t>23.1.7.а</t>
  </si>
  <si>
    <t>23.1.8</t>
  </si>
  <si>
    <t>оказание услуг по оперативно-диспетчерскому управлению в электроэнергетике всего, в том числе: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</si>
  <si>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</si>
  <si>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</si>
  <si>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</si>
  <si>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</si>
  <si>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</si>
  <si>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</si>
  <si>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</si>
  <si>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</si>
  <si>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</si>
  <si>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</si>
  <si>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</si>
  <si>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</si>
  <si>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</si>
  <si>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</si>
  <si>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</si>
  <si>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</si>
  <si>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</si>
  <si>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</si>
  <si>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</si>
  <si>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</si>
  <si>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</si>
  <si>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</si>
  <si>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</si>
  <si>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</si>
  <si>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</si>
  <si>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</si>
  <si>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</si>
  <si>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</si>
  <si>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</si>
  <si>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</si>
  <si>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</si>
  <si>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</si>
  <si>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</si>
  <si>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</si>
  <si>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</si>
  <si>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</si>
  <si>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 xml:space="preserve">по обязательствам перед поставщиками и подрядчиками по исполнению инвестиционной программы 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</si>
  <si>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</si>
  <si>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</si>
  <si>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</si>
  <si>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</si>
  <si>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</si>
  <si>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</si>
  <si>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</si>
  <si>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</si>
  <si>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</si>
  <si>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</si>
  <si>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</si>
  <si>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</si>
  <si>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</si>
  <si>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</si>
  <si>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</si>
  <si>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</si>
  <si>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</si>
  <si>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</si>
  <si>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</si>
  <si>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</si>
  <si>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</si>
  <si>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</si>
  <si>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</si>
  <si>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</si>
  <si>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</si>
  <si>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</si>
  <si>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</si>
  <si>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</si>
  <si>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</si>
  <si>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XXIV</t>
  </si>
  <si>
    <t>В отношении деятельности по производству электрической, тепловой энергии (мощности)</t>
  </si>
  <si>
    <t>x</t>
  </si>
  <si>
    <t>24.1</t>
  </si>
  <si>
    <t>Установленная электрическая мощность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</si>
  <si>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</si>
  <si>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</si>
  <si>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</si>
  <si>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</si>
  <si>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</si>
  <si>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</si>
  <si>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</si>
  <si>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</si>
  <si>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</si>
  <si>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</si>
  <si>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</si>
  <si>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</si>
  <si>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</si>
  <si>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</si>
  <si>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</si>
  <si>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</si>
  <si>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</si>
  <si>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</si>
  <si>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</si>
  <si>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</si>
  <si>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</si>
  <si>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</si>
  <si>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</si>
  <si>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</si>
  <si>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</si>
  <si>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</si>
  <si>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</si>
  <si>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</si>
  <si>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</si>
  <si>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</si>
  <si>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</si>
  <si>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</si>
  <si>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</si>
  <si>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</si>
  <si>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</si>
  <si>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</si>
  <si>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</si>
  <si>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</si>
  <si>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</si>
  <si>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</si>
  <si>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</si>
  <si>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</si>
  <si>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</si>
  <si>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</si>
  <si>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</si>
  <si>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</si>
  <si>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</si>
  <si>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</si>
  <si>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</si>
  <si>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</si>
  <si>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</si>
  <si>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</si>
  <si>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</si>
  <si>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</si>
  <si>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Неободимая валовая выручка сетевой организации в части содержания (строка 1.3-строка 2.2.1-строка 2.2.2-строка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</si>
  <si>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</si>
  <si>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</si>
  <si>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</si>
  <si>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</si>
  <si>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</si>
  <si>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</si>
  <si>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</si>
  <si>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 xml:space="preserve"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 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</si>
  <si>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</si>
  <si>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</si>
  <si>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</si>
  <si>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</si>
  <si>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</si>
  <si>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</si>
  <si>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</si>
  <si>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</si>
  <si>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</si>
  <si>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</si>
  <si>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</si>
  <si>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</si>
  <si>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</si>
  <si>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</si>
  <si>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</si>
  <si>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</si>
  <si>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</si>
  <si>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</si>
  <si>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</si>
  <si>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</si>
  <si>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</si>
  <si>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 xml:space="preserve"> в части управления технологическими режимами </t>
  </si>
  <si>
    <t>27.3.2</t>
  </si>
  <si>
    <t>XXVIII</t>
  </si>
  <si>
    <t>Среднесписочная численность работников</t>
  </si>
  <si>
    <t xml:space="preserve">2 Источники финансирования инвестиционной программы субъекта электроэнергетики </t>
  </si>
  <si>
    <t>Источники финансирования инвестиционной программы всего (строка I+строка II) всего, в том числе::</t>
  </si>
  <si>
    <t>Собственные средства всего, в том числе:</t>
  </si>
  <si>
    <t>полученная от реализации продукции и оказанных услуг по регулируемым ценам (тарифам):</t>
  </si>
  <si>
    <t>производства и поставки электрической энергии и мощности</t>
  </si>
  <si>
    <t>1.1.1.1.1</t>
  </si>
  <si>
    <t>1.1.1.1.2</t>
  </si>
  <si>
    <t>1.1.1.1.3</t>
  </si>
  <si>
    <t>производства и поставки тепловой энергии (мощности)</t>
  </si>
  <si>
    <t>оказания услуг по передаче электрической энергии</t>
  </si>
  <si>
    <t>оказания услуг по передаче тепловой энергии, теплоносителя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</si>
  <si>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</si>
  <si>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</si>
  <si>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</si>
  <si>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</si>
  <si>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</si>
  <si>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</si>
  <si>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1.1.1.5.2.а</t>
  </si>
  <si>
    <t>реализации электрической энергии и мощности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</si>
  <si>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</si>
  <si>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</si>
  <si>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</si>
  <si>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</si>
  <si>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</si>
  <si>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</si>
  <si>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</si>
  <si>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</si>
  <si>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</si>
  <si>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</si>
  <si>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текущая амортизация, учтенная в ценах (тарифах) всего, в том числе:</t>
  </si>
  <si>
    <t>1.2.1.1.1</t>
  </si>
  <si>
    <t>1.2.1.1.2</t>
  </si>
  <si>
    <t>1.2.1.1.3</t>
  </si>
  <si>
    <t>прочая текущая амортизация</t>
  </si>
  <si>
    <t>1.2.3.1.1</t>
  </si>
  <si>
    <t>1.2.3.1.2.</t>
  </si>
  <si>
    <t>1.2.3.1.2</t>
  </si>
  <si>
    <t>Возврат налога на добавленную стоимость****</t>
  </si>
  <si>
    <t>Прочие собственные средства всего, в том числе:</t>
  </si>
  <si>
    <t>средства от эмиссии акций</t>
  </si>
  <si>
    <t>Вексели</t>
  </si>
  <si>
    <t>3.1.</t>
  </si>
  <si>
    <t xml:space="preserve"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 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</si>
  <si>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</si>
  <si>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 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</si>
  <si>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</si>
  <si>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</si>
  <si>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</si>
  <si>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</si>
  <si>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</si>
  <si>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</si>
  <si>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</si>
  <si>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</si>
  <si>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Примечание:</t>
  </si>
  <si>
    <t xml:space="preserve">*в строках, содержащих слова "всего, в том числе" указывается сумма нижерасположенных строк соответствующего раздела (подраздела) 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</si>
  <si>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</t>
  </si>
  <si>
    <t xml:space="preserve">*** указывается на основании заключенных договоров на оказание услуг по передаче электрической энергии </t>
  </si>
  <si>
    <t>**** указываются денежные средства в виде положительного сальдо от налога на добаленную стоимость к уплате и налога на добаленную стоимость к возврату, рассчитанные с учетом налогового вычета, в том числе связанного с капитальными вложениями</t>
  </si>
  <si>
    <t xml:space="preserve">***** указывается суммарно стоимость оказынных субъекту электроэнергетики услуг: 
по оперативно-диспетчерскому управлению в электроэнергетике;
по организации оптовой торговли электрической энергией, мощностью и иными допущенными к обращению на оптовом рынке товарами и услугами;
по расчету требований и обязательств участников оптового рынка
</t>
  </si>
  <si>
    <t>6</t>
  </si>
  <si>
    <t>в процентах, %</t>
  </si>
  <si>
    <t xml:space="preserve">План </t>
  </si>
  <si>
    <t>в ед. измерений</t>
  </si>
  <si>
    <t>Форма 4. Отчет о постановке объектов электросетевого хозяйства под напряжение 
и (или) включении объектов капитального строительства для проведения пусконаладочных работ</t>
  </si>
  <si>
    <t>в текущих ценах</t>
  </si>
  <si>
    <t>в прогнозных ценах</t>
  </si>
  <si>
    <t xml:space="preserve">в прогнозных ценах </t>
  </si>
  <si>
    <t>Форма 3. Отчет об исполнении плана ввода основных средств по инвестиционным проектам инвестиционной программы</t>
  </si>
  <si>
    <t>Приложение  № 7</t>
  </si>
  <si>
    <t>Место расположения центра питания:
субъект Российской Федерации, район, ближайший населенный пункт</t>
  </si>
  <si>
    <t>Наименование центра питания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</si>
  <si>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</si>
  <si>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(мероприятия, направленные на снижение эксплуатационных затрат) оказания услуг в сфере электроэнергетики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</si>
  <si>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</si>
  <si>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</si>
  <si>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</si>
  <si>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</si>
  <si>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>Инвестиции, связанные с деятельностью, не относящейся к сфере электроэнергетики</t>
  </si>
  <si>
    <t>Наименование количественного показателя, соответствующего цели</t>
  </si>
  <si>
    <t>…</t>
  </si>
  <si>
    <t>4.3</t>
  </si>
  <si>
    <t>4.4</t>
  </si>
  <si>
    <t>4. …</t>
  </si>
  <si>
    <t>5.…</t>
  </si>
  <si>
    <t>6. …</t>
  </si>
  <si>
    <t>7. …</t>
  </si>
  <si>
    <t>8. …</t>
  </si>
  <si>
    <t>9. …</t>
  </si>
  <si>
    <t>10. …</t>
  </si>
  <si>
    <t>Приложение  № 8</t>
  </si>
  <si>
    <t>Приложение № 9</t>
  </si>
  <si>
    <t xml:space="preserve">Форма 7. Отчет о фактических значениях количественных показателей по инвестиционным проектам инвестиционной программы   </t>
  </si>
  <si>
    <t>Форма 8. Отчет о достигнутых результатах в части, касающейся расширения пропускной способности, снижения потерь в сетях и увеличения резерва для присоединения потребителей отдельно по каждому центру питания напряжением 35 кВ и выше</t>
  </si>
  <si>
    <t>Примечание:  Словосочетания вида «год N», «год (N-1)», «год (N+1)» в различных падежах заменяются указанием года (четыре цифры и слово «год» в соответствующем падеже), который определяется как отчетный год плюс или минус количество лет, равных числу, указанному в словосочетании соответственно после знака «+» или «-».</t>
  </si>
  <si>
    <t xml:space="preserve">Форма 6. Отчет об исполнении плана вывода объектов инвестиционной деятельности (мощностей) из эксплуатации </t>
  </si>
  <si>
    <t>Утвержденные плановые значения показателей приведены в соответствии с с__________________________________________________</t>
  </si>
  <si>
    <t>от « 25 » апреля 2018 г. № 320</t>
  </si>
  <si>
    <t xml:space="preserve">                        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</si>
  <si>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>Утвержденные плановые значения показателей приведены в соответствии с  _____________________________________________________________________________</t>
  </si>
  <si>
    <t>Утвержденные плановые значения показателей приведены в соответствии с  _________________________________________________________________________</t>
  </si>
  <si>
    <t xml:space="preserve">                                   полное наименование субъекта электроэнергетики</t>
  </si>
  <si>
    <t xml:space="preserve">            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     </t>
  </si>
  <si>
    <t xml:space="preserve">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</si>
  <si>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</si>
  <si>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</si>
  <si>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</si>
  <si>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полное наименование субъекта электроэнергетики</t>
  </si>
  <si>
    <r>
      <t>Фактическое снижение потерь, кВт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ч/год</t>
    </r>
  </si>
  <si>
    <t xml:space="preserve">Оценка полной стоимости инвестиционного проекта в прогнозных ценах соответствующих лет, млн. рублей 
(с НДС) </t>
  </si>
  <si>
    <t>Оценка полной стоимости инвестиционного проекта в соответствии с укрупненными нормативами цены типовых технологических решений капитального строительства объектов электроэнергетики, млн. рублей (с НДС)</t>
  </si>
  <si>
    <t>млн. рублей (с НДС)</t>
  </si>
  <si>
    <t>Полная сметная стоимость инвестиционного проекта в соответствии с утвержденной проектной документацией в базисном уровне цен, млн. рублей (без НДС)</t>
  </si>
  <si>
    <t>Оценка полной стоимости инвестиционного проекта в прогнозных ценах соответствующих лет, млн. рублей (без НДС)</t>
  </si>
  <si>
    <t>млн. рублей (без НДС)</t>
  </si>
  <si>
    <t>Первоначальная стоимость принимаемых к учету основных средств и нематериальных активов, млн. рублей (без НДС)</t>
  </si>
  <si>
    <t>млн. рублей
 (без НДС)</t>
  </si>
  <si>
    <t>млн. рублей</t>
  </si>
  <si>
    <t>чел.</t>
  </si>
  <si>
    <t>Форма 9. Отчет об исполнении финансового плана субъекта электроэнергетики</t>
  </si>
  <si>
    <t>Н_НСК/ИП/01</t>
  </si>
  <si>
    <t>Н_НСК/ИП/02</t>
  </si>
  <si>
    <t>Н_НСК/ИП/03</t>
  </si>
  <si>
    <t>Н_НСК/ИП/04</t>
  </si>
  <si>
    <t>Субъект Российской Федерации: Новосибирская область</t>
  </si>
  <si>
    <t>Отчет о реализации инвестиционной программы Общества с ограниченной ответственностью "Сибирские электросети"</t>
  </si>
  <si>
    <t>Инвестиционная программаОбщества с ограниченной ответственностью "Сибирские электросети"</t>
  </si>
  <si>
    <t xml:space="preserve">                    Год раскрытия (предоставления) информации: 2026 год</t>
  </si>
  <si>
    <t>Отчетный год 2025</t>
  </si>
  <si>
    <t>Отклонение от плановых значений 2025 года</t>
  </si>
  <si>
    <t>Отклонения от плановых значений года 2025</t>
  </si>
  <si>
    <t>1.2.1.1.1.</t>
  </si>
  <si>
    <t>Выполнение проектных работ по реконструкции объекта:  Реконструкция  ЦРП-10 кВ с заменой ячеек и масляных выключателей на вакуумные (13 шт.) находящихся по адресу: Новосибирская обл., г. Новосибирск, ул. Петухова, 69/5</t>
  </si>
  <si>
    <t>Н_НСК/ИП/06</t>
  </si>
  <si>
    <t>1.2.1.1.2.</t>
  </si>
  <si>
    <t>Выполнение строительно-монтажных и пусконаладочных работ  по реконструкции объекта:  Реконструкция  ЦРП-10 кВ с заменой ячеек и масляных выключателей на вакуумные (13 шт.) находящихся по адресу: Новосибирская обл., г. Новосибирск, ул. Петухова, 69/5</t>
  </si>
  <si>
    <t>Н_НСК/ИП/07</t>
  </si>
  <si>
    <t>1.2.2.1.1.</t>
  </si>
  <si>
    <t>Выполнение проектно-изыскательских работ по реконструкции объекта: кабельные линии 10 кВ от ПС Тулинская фидер 11-254 до 1РУ-10 кВ яч. 11, находящихся по адресу: Новосибирская обл., г. Новосибирск, ул. Петухова, 69</t>
  </si>
  <si>
    <t>1.2.2.1.2.</t>
  </si>
  <si>
    <t>Выполнение строительно-монтажных и пусконаладочных работ по реконструкции объекта: кабельные линии 10 кВ от ПС Тулинская фидер 11-254 до 1РУ-10 кВ яч. 11, находящихся по адресу: Новосибирская обл., г. Новосибирск, ул. Петухова, 69</t>
  </si>
  <si>
    <t>1.2.2.1.3.</t>
  </si>
  <si>
    <t>Выполнение проектно-изыскательских работ по реконструкции объекта: кабельные линии 10 кВ от яч.8 ТП-351 - яч.3 ТП-4764 , находящихся по адресу: Новосибирская обл., г. Новосибирск, ул.Владимировская</t>
  </si>
  <si>
    <t>1.2.2.1.4.</t>
  </si>
  <si>
    <t>Выполнение строительно-монтажных и пусконаладочных работ  по реконструкции объекта: кабельные линии 10 кВ от яч.8 ТП-351 - яч.3 ТП-4764 , находящихся по адресу: Новосибирская обл., г. Новосибирск, ул.Владимировская</t>
  </si>
  <si>
    <t>1.2.2.1.5.</t>
  </si>
  <si>
    <t>Выполнение проектно-изыскательских работ по реконструкции объекта: кабельная линия 10 кВ яч.9 РП-610 - яч.7 ТП-4764, находящихся по адресу: Новосибирская обл., г. Новосибирск, ул.Сухарная</t>
  </si>
  <si>
    <t>Н_НСК/ИП/08</t>
  </si>
  <si>
    <t>1.2.2.1.6.</t>
  </si>
  <si>
    <t>Выполнение строительно-монтажных и пусконаладочных работ по реконструкции объекта: кабельная линия 10 кВ яч.9 РП-610 - яч.7 ТП-4764, находящихся по адресу: Новосибирская обл., г. Новосибирск, ул.Сухарная</t>
  </si>
  <si>
    <t>Н_НСК/ИП/09</t>
  </si>
  <si>
    <t>1.2.2.1.7.</t>
  </si>
  <si>
    <t>Выполнение проектно-изыскательских работ по реконструкции объекта: 2 (две) кабельные линии 10 кВ от ЦРП-2 до ТП-11, находящихся по адресу: Новосибирская обл., г. Новосибирск, ул.Софийская</t>
  </si>
  <si>
    <t>Н_НСК/ИП/10</t>
  </si>
  <si>
    <t>1.2.2.1.8.</t>
  </si>
  <si>
    <t>Выполнение строительно-монтажных и пусконаладочных работ по реконструкции объекта: 2 (две) кабельные линии 10 кВ от ЦРП-2 до ТП-11, находящихся по адресу: Новосибирская обл., г. Новосибирск, ул.Софийская</t>
  </si>
  <si>
    <t>Н_НСК/ИП/11</t>
  </si>
  <si>
    <t>1.2.2.1.9.</t>
  </si>
  <si>
    <t>Выполнение проектно-изыскательских работ по реконструкции объекта: 2 (две) кабельные линии 10 кВ от 1-РУ-10  до ТП-5404, находящихся по адресу: Новосибирская обл., г. Новосибирск, ул. Петухова, 69</t>
  </si>
  <si>
    <t>Н_НСК/ИП/12</t>
  </si>
  <si>
    <t>1.2.2.1.10.</t>
  </si>
  <si>
    <t>Выполнение строительно-монтажных и пусконаладочных работ по реконструкции объекта: 2 (две) кабельные линии 10 кВ от 1-РУ-10  до ТП-5404, находящихся по адресу: Новосибирская обл., г. Новосибирск, ул. Петухова, 69</t>
  </si>
  <si>
    <t>Н_НСК/ИП/13</t>
  </si>
  <si>
    <t>1.2.3.1.</t>
  </si>
  <si>
    <t>Система учета электроэнергии с возможностью дистанционного снятия показаний. Приобретение оборудования, программного обеспечения и монтаж системы, находящихся по адресу: Новосибирская обл., г. Новосибирск, ул. Сухарная, 96/2.</t>
  </si>
  <si>
    <t>Н_НСК/ИП/05</t>
  </si>
  <si>
    <t>Выполнение проектно-изыскательских работ по строительству объекта: кабельная линия 10 кВ яч.3 ТП-130Э - яч.8 ТП-3402, находящихся по адресу: Новосибирская обл., г. Новосибирск, ул. Бородина</t>
  </si>
  <si>
    <t>Н_НСК/ИП/14</t>
  </si>
  <si>
    <t>Выполнение строительно-монтажных и пусконаладочных работ по строительству объекта: кабельная линия 10 кВ яч.3 ТП-130Э - яч.8 ТП-3402, находящихся по адресу: Новосибирская обл., г. Новосибирск, ул. Бородина</t>
  </si>
  <si>
    <t>Н_НСК/ИП/15</t>
  </si>
  <si>
    <t>1.4.3</t>
  </si>
  <si>
    <t>Выполнение проектно-изыскательских работ по строительству объекта: кабельная линия 10 кВ от ТП-109ба до ТП-447ба находящихся по адресу: НСО, г. Бердск, мкр. Раздольный</t>
  </si>
  <si>
    <t>Н_НСК/ИП/16</t>
  </si>
  <si>
    <t>1.4.4</t>
  </si>
  <si>
    <t>Выполнение строительно-монтажных и пусконаладочных работ по строительству объекта: кабельная линия 10 кВ от ТП-109ба до ТП-447ба находящихся по адресу: НСО, г. Бердск, мкр. Раздольный</t>
  </si>
  <si>
    <t>Н_НСК/ИП/17</t>
  </si>
  <si>
    <t>1.6.1.</t>
  </si>
  <si>
    <t>Приобретение измерительных приборов</t>
  </si>
  <si>
    <t>Н_НСК/ИП/18</t>
  </si>
  <si>
    <t>за год 2025</t>
  </si>
  <si>
    <t>Год раскрытия информации: 2026 год</t>
  </si>
  <si>
    <t xml:space="preserve">Фактический объем финансирования капитальных вложений на 01.01. 2025 года, млн. рублей 
(с НДС) </t>
  </si>
  <si>
    <t xml:space="preserve">Остаток финансирования капитальных вложений 
на 01.01. 2025 в прогнозных ценах соответствующих лет, млн. рублей (с НДС) </t>
  </si>
  <si>
    <t>Финансирование капитальных вложений года 2025, млн. рублей (с НДС)</t>
  </si>
  <si>
    <t>Отклонение от плана финансирования капитальных вложений года 2025</t>
  </si>
  <si>
    <t xml:space="preserve">Остаток финансирования капитальных вложений 
на 01.01.2025 в прогнозных ценах соответствующих лет, млн. рублей 
(с НДС) </t>
  </si>
  <si>
    <t>Согласно положения о закупках Общества по результатам коньюктурного анализа ценовых предложений</t>
  </si>
  <si>
    <t>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 в 2025 году</t>
  </si>
  <si>
    <t>Отклонения от плановых показателей 2025 года</t>
  </si>
  <si>
    <t xml:space="preserve">Фактический объем освоения капитальных вложений на 01.01. 2025 года, млн. рублей 
(без НДС) </t>
  </si>
  <si>
    <t xml:space="preserve">Остаток освоения капитальных вложений 
на 01.01. 2025, млн. рублей (без НДС) </t>
  </si>
  <si>
    <t>Освоение капитальных вложений 2025 года, млн. рублей (без НДС)</t>
  </si>
  <si>
    <t xml:space="preserve">Остаток освоения капитальных вложений 
на 01.01.2026, млн. рублей 
(без НДС) </t>
  </si>
  <si>
    <t xml:space="preserve">Отклонение от плана освоения капитальных вложений 2025 года </t>
  </si>
  <si>
    <t>Принятие основных средств и нематериальных активов к бухгалтерскому учету в 2025 году</t>
  </si>
  <si>
    <t xml:space="preserve">Отклонение от плана ввода основных средств 2025 года </t>
  </si>
  <si>
    <t>Ввод объектов инвестиционной деятельности  (мощностей) в эксплуатацию в 2025 году</t>
  </si>
  <si>
    <t xml:space="preserve">Отклонения от плановых показателей 2025 года </t>
  </si>
  <si>
    <t>Вывод объектов инвестиционной деятельности (мощностей) из эксплуатации в год 2025</t>
  </si>
  <si>
    <t>Отклонения от плановых показателей года 2025</t>
  </si>
  <si>
    <t xml:space="preserve">Цели реализации инвестиционных проектов и плановые (фактические) значения количественных показателей, характеризующие достижение таких целей, 2025 года </t>
  </si>
  <si>
    <t>факт  на 01.01. 2025 года</t>
  </si>
  <si>
    <t>факт на 01.01. 2026 года</t>
  </si>
  <si>
    <t>факт года 2024
(на 01.01.года 2025)</t>
  </si>
  <si>
    <t>факт года 2025
(на 01.01.2026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</si>
</sst>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"/>
    <numFmt numFmtId="167" formatCode="#,##0_ ;\-#,##0\ "/>
    <numFmt numFmtId="168" formatCode="_-* #,##0.00\ _р_._-;\-* #,##0.00\ _р_._-;_-* &quot;-&quot;??\ _р_._-;_-@_-"/>
    <numFmt numFmtId="169" formatCode="#,##0.000"/>
    <numFmt numFmtId="170" formatCode="#,##0.000_ ;\-#,##0.000\ "/>
    <numFmt numFmtId="171" formatCode="#,##0.000\ _₽"/>
    <numFmt numFmtId="172" formatCode="#,##0.00000"/>
    <numFmt numFmtId="173" formatCode="0.00000"/>
    <numFmt numFmtId="174" formatCode="#,##0.000000000"/>
    <numFmt numFmtId="175" formatCode="0.00000000"/>
    <numFmt numFmtId="176" formatCode="0.000000"/>
  </numFmts>
  <fonts count="61" x14ac:knownFonts="1">
    <font>
      <sz val="12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sz val="10"/>
      <name val="Helv"/>
    </font>
    <font>
      <sz val="12"/>
      <name val="Times New Roman"/>
      <family val="1"/>
      <charset val="204"/>
    </font>
    <font>
      <sz val="12.5"/>
      <name val="Times New Roman"/>
      <family val="1"/>
      <charset val="204"/>
    </font>
    <font>
      <sz val="12.5"/>
      <name val="Arial Cyr"/>
      <charset val="204"/>
    </font>
    <font>
      <sz val="12"/>
      <color rgb="FFFF0000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name val="Times New Roman CYR"/>
    </font>
    <font>
      <sz val="16"/>
      <name val="Times New Roman"/>
      <family val="1"/>
      <charset val="204"/>
    </font>
    <font>
      <i/>
      <sz val="10"/>
      <name val="Times New Roman CYR"/>
    </font>
    <font>
      <sz val="14"/>
      <name val="Times New Roman CYR"/>
      <charset val="204"/>
    </font>
    <font>
      <sz val="12"/>
      <name val="Times New Roman CYR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name val="Calibri"/>
      <family val="2"/>
      <charset val="204"/>
    </font>
    <font>
      <sz val="1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2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7" fillId="0" borderId="0"/>
    <xf numFmtId="0" fontId="9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8" fillId="0" borderId="0"/>
    <xf numFmtId="0" fontId="28" fillId="0" borderId="0"/>
    <xf numFmtId="0" fontId="9" fillId="0" borderId="0"/>
    <xf numFmtId="0" fontId="8" fillId="0" borderId="0"/>
    <xf numFmtId="0" fontId="34" fillId="0" borderId="0"/>
    <xf numFmtId="0" fontId="34" fillId="0" borderId="0"/>
    <xf numFmtId="165" fontId="8" fillId="0" borderId="0" applyFont="0" applyFill="0" applyBorder="0" applyAlignment="0" applyProtection="0"/>
    <xf numFmtId="167" fontId="34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7" fillId="0" borderId="0"/>
    <xf numFmtId="0" fontId="6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9" fillId="0" borderId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9" fillId="0" borderId="0"/>
    <xf numFmtId="9" fontId="3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0" fillId="0" borderId="0"/>
    <xf numFmtId="0" fontId="41" fillId="0" borderId="0"/>
    <xf numFmtId="0" fontId="3" fillId="0" borderId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9" fillId="0" borderId="0"/>
    <xf numFmtId="0" fontId="2" fillId="0" borderId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</cellStyleXfs>
  <cellXfs count="390">
    <xf numFmtId="0" fontId="0" fillId="0" borderId="0" xfId="0"/>
    <xf numFmtId="0" fontId="9" fillId="0" borderId="0" xfId="0" applyFont="1"/>
    <xf numFmtId="0" fontId="9" fillId="0" borderId="0" xfId="37" applyAlignment="1">
      <alignment horizontal="right"/>
    </xf>
    <xf numFmtId="0" fontId="29" fillId="0" borderId="0" xfId="44" applyFont="1"/>
    <xf numFmtId="0" fontId="30" fillId="0" borderId="0" xfId="45" applyFont="1"/>
    <xf numFmtId="0" fontId="9" fillId="0" borderId="0" xfId="37"/>
    <xf numFmtId="0" fontId="9" fillId="0" borderId="0" xfId="37" applyAlignment="1">
      <alignment horizontal="center" vertical="center" wrapText="1"/>
    </xf>
    <xf numFmtId="0" fontId="9" fillId="0" borderId="0" xfId="37" applyAlignment="1">
      <alignment horizontal="left" vertical="center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0" xfId="37" applyBorder="1" applyAlignment="1">
      <alignment horizontal="center" vertical="center" wrapText="1"/>
    </xf>
    <xf numFmtId="0" fontId="32" fillId="0" borderId="10" xfId="44" applyFont="1" applyBorder="1" applyAlignment="1">
      <alignment horizontal="center"/>
    </xf>
    <xf numFmtId="0" fontId="9" fillId="0" borderId="0" xfId="107" applyFont="1"/>
    <xf numFmtId="0" fontId="27" fillId="0" borderId="0" xfId="36"/>
    <xf numFmtId="0" fontId="43" fillId="0" borderId="0" xfId="36" applyFont="1"/>
    <xf numFmtId="0" fontId="36" fillId="0" borderId="0" xfId="55" applyFont="1" applyAlignment="1">
      <alignment vertical="center"/>
    </xf>
    <xf numFmtId="0" fontId="33" fillId="0" borderId="0" xfId="55" applyFont="1" applyAlignment="1">
      <alignment vertical="center" wrapText="1"/>
    </xf>
    <xf numFmtId="0" fontId="9" fillId="0" borderId="0" xfId="280" applyAlignment="1">
      <alignment vertical="center" wrapText="1"/>
    </xf>
    <xf numFmtId="0" fontId="9" fillId="0" borderId="0" xfId="37" applyAlignment="1">
      <alignment vertical="center"/>
    </xf>
    <xf numFmtId="0" fontId="35" fillId="0" borderId="0" xfId="37" applyFont="1" applyAlignment="1">
      <alignment horizontal="right" vertical="center"/>
    </xf>
    <xf numFmtId="0" fontId="33" fillId="0" borderId="0" xfId="55" applyFont="1" applyAlignment="1">
      <alignment vertical="center"/>
    </xf>
    <xf numFmtId="0" fontId="31" fillId="0" borderId="0" xfId="45" applyFont="1" applyAlignment="1">
      <alignment horizontal="center" vertical="center" wrapText="1"/>
    </xf>
    <xf numFmtId="0" fontId="32" fillId="0" borderId="10" xfId="45" applyFont="1" applyBorder="1" applyAlignment="1">
      <alignment horizontal="center" vertical="center"/>
    </xf>
    <xf numFmtId="0" fontId="42" fillId="0" borderId="10" xfId="36" applyFont="1" applyBorder="1" applyAlignment="1">
      <alignment wrapText="1"/>
    </xf>
    <xf numFmtId="0" fontId="35" fillId="0" borderId="0" xfId="37" applyFont="1" applyAlignment="1">
      <alignment horizontal="right"/>
    </xf>
    <xf numFmtId="0" fontId="9" fillId="24" borderId="0" xfId="37" applyFill="1"/>
    <xf numFmtId="0" fontId="44" fillId="0" borderId="0" xfId="37" applyFont="1"/>
    <xf numFmtId="0" fontId="44" fillId="0" borderId="0" xfId="55" applyFont="1" applyAlignment="1">
      <alignment horizontal="center" vertical="center"/>
    </xf>
    <xf numFmtId="0" fontId="44" fillId="0" borderId="0" xfId="37" applyFont="1" applyAlignment="1">
      <alignment horizontal="center" vertical="center" wrapText="1"/>
    </xf>
    <xf numFmtId="0" fontId="44" fillId="0" borderId="0" xfId="37" applyFont="1" applyAlignment="1">
      <alignment horizontal="left" vertical="center" wrapText="1"/>
    </xf>
    <xf numFmtId="0" fontId="45" fillId="0" borderId="0" xfId="36" applyFont="1"/>
    <xf numFmtId="0" fontId="35" fillId="24" borderId="0" xfId="37" applyFont="1" applyFill="1" applyAlignment="1">
      <alignment horizontal="right" vertical="center"/>
    </xf>
    <xf numFmtId="0" fontId="35" fillId="24" borderId="0" xfId="37" applyFont="1" applyFill="1" applyAlignment="1">
      <alignment horizontal="right"/>
    </xf>
    <xf numFmtId="0" fontId="33" fillId="24" borderId="0" xfId="55" applyFont="1" applyFill="1" applyAlignment="1">
      <alignment vertical="center"/>
    </xf>
    <xf numFmtId="0" fontId="35" fillId="24" borderId="0" xfId="37" applyFont="1" applyFill="1"/>
    <xf numFmtId="0" fontId="30" fillId="0" borderId="18" xfId="45" applyFont="1" applyBorder="1" applyAlignment="1">
      <alignment horizontal="center"/>
    </xf>
    <xf numFmtId="0" fontId="31" fillId="0" borderId="10" xfId="45" applyFont="1" applyBorder="1" applyAlignment="1">
      <alignment horizontal="center" vertical="center" textRotation="90" wrapText="1"/>
    </xf>
    <xf numFmtId="49" fontId="46" fillId="24" borderId="0" xfId="57" applyNumberFormat="1" applyFont="1" applyFill="1" applyAlignment="1">
      <alignment horizontal="center" vertical="center"/>
    </xf>
    <xf numFmtId="0" fontId="9" fillId="24" borderId="0" xfId="57" applyFill="1" applyAlignment="1">
      <alignment wrapText="1"/>
    </xf>
    <xf numFmtId="0" fontId="46" fillId="24" borderId="0" xfId="57" applyFont="1" applyFill="1" applyAlignment="1">
      <alignment horizontal="center" vertical="center" wrapText="1"/>
    </xf>
    <xf numFmtId="0" fontId="9" fillId="24" borderId="0" xfId="57" applyFill="1" applyAlignment="1">
      <alignment horizontal="center" vertical="center" wrapText="1"/>
    </xf>
    <xf numFmtId="0" fontId="9" fillId="24" borderId="0" xfId="57" applyFill="1"/>
    <xf numFmtId="0" fontId="36" fillId="24" borderId="0" xfId="0" applyFont="1" applyFill="1" applyAlignment="1">
      <alignment horizontal="right" vertical="center"/>
    </xf>
    <xf numFmtId="0" fontId="38" fillId="24" borderId="0" xfId="0" applyFont="1" applyFill="1" applyAlignment="1">
      <alignment horizontal="center" vertical="top"/>
    </xf>
    <xf numFmtId="0" fontId="36" fillId="24" borderId="0" xfId="0" applyFont="1" applyFill="1" applyAlignment="1">
      <alignment horizontal="justify" vertical="center"/>
    </xf>
    <xf numFmtId="0" fontId="50" fillId="0" borderId="32" xfId="57" applyFont="1" applyBorder="1" applyAlignment="1">
      <alignment horizontal="center" vertical="center" wrapText="1"/>
    </xf>
    <xf numFmtId="0" fontId="9" fillId="24" borderId="0" xfId="57" applyFill="1" applyAlignment="1">
      <alignment vertical="center"/>
    </xf>
    <xf numFmtId="49" fontId="46" fillId="0" borderId="29" xfId="0" applyNumberFormat="1" applyFont="1" applyBorder="1" applyAlignment="1">
      <alignment horizontal="center" vertical="center"/>
    </xf>
    <xf numFmtId="0" fontId="9" fillId="0" borderId="10" xfId="57" applyBorder="1" applyAlignment="1">
      <alignment horizontal="left" vertical="center" indent="1"/>
    </xf>
    <xf numFmtId="0" fontId="46" fillId="0" borderId="30" xfId="57" applyFont="1" applyBorder="1" applyAlignment="1">
      <alignment horizontal="center" vertical="center"/>
    </xf>
    <xf numFmtId="0" fontId="9" fillId="0" borderId="10" xfId="57" applyBorder="1" applyAlignment="1">
      <alignment horizontal="left" vertical="center" wrapText="1" indent="1"/>
    </xf>
    <xf numFmtId="0" fontId="9" fillId="0" borderId="10" xfId="57" applyBorder="1" applyAlignment="1">
      <alignment horizontal="left" vertical="center" indent="3"/>
    </xf>
    <xf numFmtId="0" fontId="9" fillId="0" borderId="10" xfId="57" applyBorder="1" applyAlignment="1">
      <alignment horizontal="left" vertical="center" wrapText="1" indent="3"/>
    </xf>
    <xf numFmtId="0" fontId="9" fillId="0" borderId="10" xfId="0" applyFont="1" applyBorder="1" applyAlignment="1">
      <alignment horizontal="left" vertical="center" wrapText="1" indent="1"/>
    </xf>
    <xf numFmtId="0" fontId="9" fillId="0" borderId="10" xfId="57" applyBorder="1" applyAlignment="1">
      <alignment horizontal="left" vertical="center" wrapText="1" indent="5"/>
    </xf>
    <xf numFmtId="49" fontId="46" fillId="0" borderId="36" xfId="0" applyNumberFormat="1" applyFont="1" applyBorder="1" applyAlignment="1">
      <alignment horizontal="center" vertical="center"/>
    </xf>
    <xf numFmtId="0" fontId="46" fillId="0" borderId="37" xfId="57" applyFont="1" applyBorder="1" applyAlignment="1">
      <alignment horizontal="center" vertical="center"/>
    </xf>
    <xf numFmtId="49" fontId="46" fillId="0" borderId="38" xfId="0" applyNumberFormat="1" applyFont="1" applyBorder="1" applyAlignment="1">
      <alignment horizontal="center" vertical="center"/>
    </xf>
    <xf numFmtId="0" fontId="46" fillId="0" borderId="31" xfId="57" applyFont="1" applyBorder="1" applyAlignment="1">
      <alignment horizontal="center" vertical="center"/>
    </xf>
    <xf numFmtId="49" fontId="46" fillId="0" borderId="40" xfId="0" applyNumberFormat="1" applyFont="1" applyBorder="1" applyAlignment="1">
      <alignment horizontal="center" vertical="center"/>
    </xf>
    <xf numFmtId="0" fontId="46" fillId="0" borderId="41" xfId="57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0" xfId="57" applyBorder="1" applyAlignment="1">
      <alignment horizontal="left" vertical="center" indent="5"/>
    </xf>
    <xf numFmtId="49" fontId="50" fillId="0" borderId="38" xfId="57" applyNumberFormat="1" applyFont="1" applyBorder="1" applyAlignment="1">
      <alignment horizontal="center" vertical="center"/>
    </xf>
    <xf numFmtId="0" fontId="50" fillId="0" borderId="31" xfId="57" applyFont="1" applyBorder="1" applyAlignment="1">
      <alignment horizontal="center" vertical="center" wrapText="1"/>
    </xf>
    <xf numFmtId="0" fontId="50" fillId="0" borderId="39" xfId="57" applyFont="1" applyBorder="1" applyAlignment="1">
      <alignment horizontal="center" vertical="center" wrapText="1"/>
    </xf>
    <xf numFmtId="0" fontId="50" fillId="0" borderId="32" xfId="57" applyFont="1" applyBorder="1" applyAlignment="1">
      <alignment horizontal="center" vertical="center"/>
    </xf>
    <xf numFmtId="0" fontId="53" fillId="0" borderId="31" xfId="57" applyFont="1" applyBorder="1" applyAlignment="1">
      <alignment horizontal="center" vertical="center"/>
    </xf>
    <xf numFmtId="49" fontId="46" fillId="0" borderId="0" xfId="57" applyNumberFormat="1" applyFont="1" applyAlignment="1">
      <alignment horizontal="center" vertical="center"/>
    </xf>
    <xf numFmtId="0" fontId="9" fillId="0" borderId="0" xfId="57" applyAlignment="1">
      <alignment wrapText="1"/>
    </xf>
    <xf numFmtId="0" fontId="46" fillId="0" borderId="0" xfId="57" applyFont="1" applyAlignment="1">
      <alignment horizontal="center" vertical="center" wrapText="1"/>
    </xf>
    <xf numFmtId="0" fontId="9" fillId="0" borderId="0" xfId="57" applyAlignment="1">
      <alignment horizontal="center" vertical="center" wrapText="1"/>
    </xf>
    <xf numFmtId="0" fontId="9" fillId="0" borderId="0" xfId="57"/>
    <xf numFmtId="0" fontId="31" fillId="24" borderId="10" xfId="45" applyFont="1" applyFill="1" applyBorder="1" applyAlignment="1">
      <alignment horizontal="center" vertical="center" textRotation="90" wrapText="1"/>
    </xf>
    <xf numFmtId="0" fontId="38" fillId="0" borderId="0" xfId="55" applyFont="1"/>
    <xf numFmtId="0" fontId="38" fillId="0" borderId="0" xfId="55" applyFont="1" applyAlignment="1">
      <alignment vertical="center"/>
    </xf>
    <xf numFmtId="0" fontId="54" fillId="0" borderId="0" xfId="55" applyFont="1"/>
    <xf numFmtId="0" fontId="38" fillId="0" borderId="10" xfId="55" applyFont="1" applyBorder="1" applyAlignment="1">
      <alignment horizontal="center" vertical="center" textRotation="90"/>
    </xf>
    <xf numFmtId="0" fontId="38" fillId="0" borderId="10" xfId="55" applyFont="1" applyBorder="1" applyAlignment="1">
      <alignment horizontal="center" vertical="center" textRotation="90" wrapText="1"/>
    </xf>
    <xf numFmtId="49" fontId="33" fillId="0" borderId="10" xfId="55" applyNumberFormat="1" applyFont="1" applyBorder="1" applyAlignment="1">
      <alignment horizontal="center" vertical="center"/>
    </xf>
    <xf numFmtId="0" fontId="33" fillId="0" borderId="10" xfId="55" applyFont="1" applyBorder="1" applyAlignment="1">
      <alignment horizontal="center"/>
    </xf>
    <xf numFmtId="0" fontId="33" fillId="0" borderId="10" xfId="55" applyFont="1" applyBorder="1" applyAlignment="1">
      <alignment horizontal="center" vertical="center"/>
    </xf>
    <xf numFmtId="0" fontId="33" fillId="0" borderId="0" xfId="55" applyFont="1"/>
    <xf numFmtId="0" fontId="33" fillId="0" borderId="0" xfId="55" applyFont="1" applyAlignment="1">
      <alignment horizontal="center" vertical="center"/>
    </xf>
    <xf numFmtId="0" fontId="9" fillId="24" borderId="10" xfId="37" applyFill="1" applyBorder="1" applyAlignment="1">
      <alignment horizontal="center" vertical="center" wrapText="1"/>
    </xf>
    <xf numFmtId="0" fontId="33" fillId="24" borderId="0" xfId="55" applyFont="1" applyFill="1" applyAlignment="1">
      <alignment horizontal="center" vertical="center"/>
    </xf>
    <xf numFmtId="0" fontId="9" fillId="0" borderId="10" xfId="37" applyBorder="1" applyAlignment="1">
      <alignment horizontal="center"/>
    </xf>
    <xf numFmtId="0" fontId="9" fillId="24" borderId="0" xfId="37" applyFill="1" applyAlignment="1">
      <alignment horizontal="center"/>
    </xf>
    <xf numFmtId="0" fontId="9" fillId="24" borderId="10" xfId="37" applyFill="1" applyBorder="1" applyAlignment="1">
      <alignment horizontal="center" vertical="center" textRotation="90" wrapText="1"/>
    </xf>
    <xf numFmtId="0" fontId="9" fillId="0" borderId="0" xfId="280" applyAlignment="1">
      <alignment horizontal="left" vertical="center" wrapText="1"/>
    </xf>
    <xf numFmtId="0" fontId="35" fillId="0" borderId="0" xfId="37" applyFont="1" applyAlignment="1">
      <alignment wrapText="1"/>
    </xf>
    <xf numFmtId="0" fontId="35" fillId="0" borderId="0" xfId="37" applyFont="1" applyAlignment="1">
      <alignment horizontal="center"/>
    </xf>
    <xf numFmtId="0" fontId="55" fillId="0" borderId="0" xfId="37" applyFont="1" applyAlignment="1">
      <alignment horizontal="center"/>
    </xf>
    <xf numFmtId="0" fontId="35" fillId="24" borderId="0" xfId="37" applyFont="1" applyFill="1" applyAlignment="1">
      <alignment wrapText="1"/>
    </xf>
    <xf numFmtId="0" fontId="35" fillId="24" borderId="0" xfId="37" applyFont="1" applyFill="1" applyAlignment="1">
      <alignment horizontal="center"/>
    </xf>
    <xf numFmtId="0" fontId="35" fillId="24" borderId="0" xfId="0" applyFont="1" applyFill="1"/>
    <xf numFmtId="0" fontId="56" fillId="24" borderId="0" xfId="55" applyFont="1" applyFill="1" applyAlignment="1">
      <alignment vertical="center"/>
    </xf>
    <xf numFmtId="0" fontId="35" fillId="0" borderId="0" xfId="37" applyFont="1"/>
    <xf numFmtId="0" fontId="35" fillId="0" borderId="0" xfId="0" applyFont="1"/>
    <xf numFmtId="0" fontId="56" fillId="0" borderId="0" xfId="55" applyFont="1" applyAlignment="1">
      <alignment vertical="center"/>
    </xf>
    <xf numFmtId="0" fontId="9" fillId="0" borderId="0" xfId="46"/>
    <xf numFmtId="0" fontId="31" fillId="0" borderId="0" xfId="45" applyFont="1" applyAlignment="1">
      <alignment vertical="center"/>
    </xf>
    <xf numFmtId="0" fontId="31" fillId="0" borderId="10" xfId="45" applyFont="1" applyBorder="1" applyAlignment="1">
      <alignment horizontal="center" vertical="center" wrapText="1"/>
    </xf>
    <xf numFmtId="0" fontId="9" fillId="0" borderId="11" xfId="37" applyBorder="1" applyAlignment="1">
      <alignment horizontal="center" vertical="center" wrapText="1"/>
    </xf>
    <xf numFmtId="0" fontId="31" fillId="0" borderId="10" xfId="45" applyFont="1" applyBorder="1" applyAlignment="1">
      <alignment horizontal="center" vertical="center"/>
    </xf>
    <xf numFmtId="0" fontId="31" fillId="24" borderId="10" xfId="45" applyFont="1" applyFill="1" applyBorder="1" applyAlignment="1">
      <alignment horizontal="center" vertical="center"/>
    </xf>
    <xf numFmtId="0" fontId="9" fillId="24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6" fontId="9" fillId="0" borderId="10" xfId="0" applyNumberFormat="1" applyFont="1" applyBorder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0" fontId="35" fillId="0" borderId="0" xfId="37" applyFont="1" applyAlignment="1">
      <alignment vertical="center"/>
    </xf>
    <xf numFmtId="0" fontId="32" fillId="24" borderId="10" xfId="45" applyFont="1" applyFill="1" applyBorder="1" applyAlignment="1">
      <alignment horizontal="center" vertical="center"/>
    </xf>
    <xf numFmtId="0" fontId="33" fillId="0" borderId="0" xfId="37" applyFont="1" applyAlignment="1">
      <alignment horizontal="center" vertical="center"/>
    </xf>
    <xf numFmtId="0" fontId="33" fillId="0" borderId="0" xfId="37" applyFont="1" applyAlignment="1">
      <alignment horizontal="center"/>
    </xf>
    <xf numFmtId="0" fontId="32" fillId="0" borderId="18" xfId="45" applyFont="1" applyBorder="1" applyAlignment="1">
      <alignment horizontal="center" vertical="center"/>
    </xf>
    <xf numFmtId="0" fontId="35" fillId="0" borderId="0" xfId="37" applyFont="1" applyAlignment="1">
      <alignment vertical="center" wrapText="1"/>
    </xf>
    <xf numFmtId="166" fontId="9" fillId="0" borderId="18" xfId="0" applyNumberFormat="1" applyFont="1" applyBorder="1" applyAlignment="1">
      <alignment horizontal="center" vertical="center" wrapText="1"/>
    </xf>
    <xf numFmtId="0" fontId="33" fillId="0" borderId="0" xfId="55" applyFont="1" applyAlignment="1">
      <alignment horizontal="center" vertical="center" wrapText="1"/>
    </xf>
    <xf numFmtId="0" fontId="33" fillId="24" borderId="10" xfId="55" applyFont="1" applyFill="1" applyBorder="1" applyAlignment="1">
      <alignment horizontal="center" vertical="center" wrapText="1"/>
    </xf>
    <xf numFmtId="49" fontId="33" fillId="0" borderId="10" xfId="55" applyNumberFormat="1" applyFont="1" applyBorder="1" applyAlignment="1">
      <alignment horizontal="center"/>
    </xf>
    <xf numFmtId="0" fontId="42" fillId="0" borderId="10" xfId="36" applyFont="1" applyBorder="1" applyAlignment="1">
      <alignment horizontal="center" wrapText="1"/>
    </xf>
    <xf numFmtId="0" fontId="9" fillId="0" borderId="15" xfId="280" applyBorder="1" applyAlignment="1">
      <alignment vertical="center" wrapText="1"/>
    </xf>
    <xf numFmtId="0" fontId="46" fillId="0" borderId="10" xfId="57" applyFont="1" applyBorder="1" applyAlignment="1">
      <alignment horizontal="center" vertical="center" wrapText="1"/>
    </xf>
    <xf numFmtId="0" fontId="46" fillId="0" borderId="18" xfId="57" applyFont="1" applyBorder="1" applyAlignment="1">
      <alignment horizontal="center" vertical="center" wrapText="1"/>
    </xf>
    <xf numFmtId="49" fontId="48" fillId="0" borderId="11" xfId="57" applyNumberFormat="1" applyFont="1" applyBorder="1" applyAlignment="1">
      <alignment horizontal="center" vertical="center"/>
    </xf>
    <xf numFmtId="0" fontId="48" fillId="0" borderId="11" xfId="57" applyFont="1" applyBorder="1" applyAlignment="1">
      <alignment horizontal="center" vertical="center" wrapText="1"/>
    </xf>
    <xf numFmtId="0" fontId="48" fillId="24" borderId="31" xfId="57" applyFont="1" applyFill="1" applyBorder="1" applyAlignment="1">
      <alignment horizontal="center" vertical="center" wrapText="1"/>
    </xf>
    <xf numFmtId="0" fontId="48" fillId="0" borderId="32" xfId="57" applyFont="1" applyBorder="1" applyAlignment="1">
      <alignment horizontal="center" vertical="center" wrapText="1"/>
    </xf>
    <xf numFmtId="49" fontId="46" fillId="0" borderId="15" xfId="57" applyNumberFormat="1" applyFont="1" applyBorder="1" applyAlignment="1">
      <alignment horizontal="left" vertical="center"/>
    </xf>
    <xf numFmtId="0" fontId="36" fillId="24" borderId="0" xfId="0" applyFont="1" applyFill="1" applyAlignment="1">
      <alignment vertical="center"/>
    </xf>
    <xf numFmtId="0" fontId="42" fillId="0" borderId="10" xfId="36" applyFont="1" applyBorder="1" applyAlignment="1">
      <alignment horizontal="center" vertical="center" wrapText="1"/>
    </xf>
    <xf numFmtId="0" fontId="32" fillId="0" borderId="12" xfId="45" applyFont="1" applyBorder="1" applyAlignment="1">
      <alignment horizontal="center" vertical="center"/>
    </xf>
    <xf numFmtId="0" fontId="32" fillId="0" borderId="24" xfId="45" applyFont="1" applyBorder="1" applyAlignment="1">
      <alignment horizontal="center" vertical="center"/>
    </xf>
    <xf numFmtId="0" fontId="9" fillId="0" borderId="10" xfId="36" applyFont="1" applyBorder="1" applyAlignment="1">
      <alignment horizontal="center" vertical="center" wrapText="1"/>
    </xf>
    <xf numFmtId="39" fontId="46" fillId="0" borderId="26" xfId="624" applyNumberFormat="1" applyFont="1" applyFill="1" applyBorder="1" applyAlignment="1">
      <alignment horizontal="center" vertical="center"/>
    </xf>
    <xf numFmtId="39" fontId="46" fillId="0" borderId="10" xfId="624" applyNumberFormat="1" applyFont="1" applyFill="1" applyBorder="1" applyAlignment="1">
      <alignment horizontal="center" vertical="center"/>
    </xf>
    <xf numFmtId="39" fontId="46" fillId="0" borderId="32" xfId="624" applyNumberFormat="1" applyFont="1" applyFill="1" applyBorder="1" applyAlignment="1">
      <alignment horizontal="center" vertical="center"/>
    </xf>
    <xf numFmtId="39" fontId="46" fillId="0" borderId="13" xfId="624" applyNumberFormat="1" applyFont="1" applyFill="1" applyBorder="1" applyAlignment="1">
      <alignment horizontal="center" vertical="center"/>
    </xf>
    <xf numFmtId="39" fontId="46" fillId="0" borderId="11" xfId="624" applyNumberFormat="1" applyFont="1" applyFill="1" applyBorder="1" applyAlignment="1">
      <alignment horizontal="center" vertical="center"/>
    </xf>
    <xf numFmtId="165" fontId="9" fillId="0" borderId="31" xfId="624" applyNumberFormat="1" applyFont="1" applyFill="1" applyBorder="1" applyAlignment="1">
      <alignment horizontal="center" vertical="center"/>
    </xf>
    <xf numFmtId="170" fontId="46" fillId="0" borderId="10" xfId="624" applyNumberFormat="1" applyFont="1" applyFill="1" applyBorder="1" applyAlignment="1">
      <alignment horizontal="center" vertical="center"/>
    </xf>
    <xf numFmtId="170" fontId="46" fillId="0" borderId="32" xfId="624" applyNumberFormat="1" applyFont="1" applyFill="1" applyBorder="1" applyAlignment="1">
      <alignment horizontal="center" vertical="center"/>
    </xf>
    <xf numFmtId="166" fontId="9" fillId="24" borderId="10" xfId="37" applyNumberFormat="1" applyFill="1" applyBorder="1" applyAlignment="1">
      <alignment horizontal="center" vertical="center" wrapText="1"/>
    </xf>
    <xf numFmtId="49" fontId="46" fillId="0" borderId="25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vertical="center" wrapText="1"/>
    </xf>
    <xf numFmtId="0" fontId="46" fillId="0" borderId="27" xfId="57" applyFont="1" applyBorder="1" applyAlignment="1">
      <alignment horizontal="center" vertical="center" wrapText="1"/>
    </xf>
    <xf numFmtId="49" fontId="46" fillId="0" borderId="29" xfId="57" applyNumberFormat="1" applyFont="1" applyBorder="1" applyAlignment="1">
      <alignment horizontal="center" vertical="center"/>
    </xf>
    <xf numFmtId="0" fontId="46" fillId="0" borderId="30" xfId="57" applyFont="1" applyBorder="1" applyAlignment="1">
      <alignment horizontal="center" vertical="center" wrapText="1"/>
    </xf>
    <xf numFmtId="49" fontId="46" fillId="0" borderId="38" xfId="57" applyNumberFormat="1" applyFont="1" applyBorder="1" applyAlignment="1">
      <alignment horizontal="center" vertical="center"/>
    </xf>
    <xf numFmtId="0" fontId="9" fillId="0" borderId="32" xfId="57" applyBorder="1" applyAlignment="1">
      <alignment horizontal="left" vertical="center" wrapText="1" indent="3"/>
    </xf>
    <xf numFmtId="0" fontId="46" fillId="0" borderId="27" xfId="57" applyFont="1" applyBorder="1" applyAlignment="1">
      <alignment horizontal="center" vertical="center"/>
    </xf>
    <xf numFmtId="0" fontId="9" fillId="0" borderId="0" xfId="57" applyAlignment="1">
      <alignment vertical="center"/>
    </xf>
    <xf numFmtId="0" fontId="9" fillId="0" borderId="10" xfId="0" applyFont="1" applyBorder="1" applyAlignment="1">
      <alignment horizontal="left" vertical="center" wrapText="1" indent="7"/>
    </xf>
    <xf numFmtId="0" fontId="9" fillId="0" borderId="11" xfId="57" applyBorder="1" applyAlignment="1">
      <alignment horizontal="left" vertical="center" indent="3"/>
    </xf>
    <xf numFmtId="0" fontId="9" fillId="0" borderId="32" xfId="0" applyFont="1" applyBorder="1" applyAlignment="1">
      <alignment horizontal="left" vertical="center" wrapText="1" indent="1"/>
    </xf>
    <xf numFmtId="0" fontId="9" fillId="0" borderId="32" xfId="57" applyBorder="1" applyAlignment="1">
      <alignment horizontal="left" vertical="center" indent="5"/>
    </xf>
    <xf numFmtId="0" fontId="9" fillId="0" borderId="10" xfId="0" applyFont="1" applyBorder="1" applyAlignment="1">
      <alignment vertical="center"/>
    </xf>
    <xf numFmtId="0" fontId="9" fillId="0" borderId="10" xfId="57" applyBorder="1" applyAlignment="1">
      <alignment horizontal="left" vertical="center" indent="7"/>
    </xf>
    <xf numFmtId="171" fontId="9" fillId="0" borderId="0" xfId="57" applyNumberFormat="1"/>
    <xf numFmtId="170" fontId="9" fillId="0" borderId="0" xfId="57" applyNumberFormat="1"/>
    <xf numFmtId="0" fontId="47" fillId="0" borderId="0" xfId="58" applyFont="1" applyAlignment="1">
      <alignment vertical="center" wrapText="1"/>
    </xf>
    <xf numFmtId="0" fontId="36" fillId="0" borderId="0" xfId="0" applyFont="1" applyAlignment="1">
      <alignment horizontal="justify"/>
    </xf>
    <xf numFmtId="0" fontId="34" fillId="0" borderId="0" xfId="623" applyFont="1" applyAlignment="1">
      <alignment vertical="center"/>
    </xf>
    <xf numFmtId="0" fontId="9" fillId="0" borderId="11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left" vertical="center" wrapText="1" indent="1"/>
    </xf>
    <xf numFmtId="0" fontId="46" fillId="0" borderId="27" xfId="57" applyFont="1" applyFill="1" applyBorder="1" applyAlignment="1">
      <alignment horizontal="center" vertical="center"/>
    </xf>
    <xf numFmtId="169" fontId="59" fillId="0" borderId="26" xfId="0" applyNumberFormat="1" applyFont="1" applyFill="1" applyBorder="1" applyAlignment="1">
      <alignment horizontal="center" vertical="center"/>
    </xf>
    <xf numFmtId="0" fontId="9" fillId="0" borderId="26" xfId="0" applyFont="1" applyFill="1" applyBorder="1"/>
    <xf numFmtId="169" fontId="46" fillId="0" borderId="26" xfId="0" applyNumberFormat="1" applyFont="1" applyFill="1" applyBorder="1" applyAlignment="1">
      <alignment horizontal="center" vertical="center"/>
    </xf>
    <xf numFmtId="0" fontId="9" fillId="0" borderId="27" xfId="0" applyFont="1" applyFill="1" applyBorder="1"/>
    <xf numFmtId="0" fontId="9" fillId="0" borderId="0" xfId="57" applyFill="1"/>
    <xf numFmtId="0" fontId="9" fillId="0" borderId="0" xfId="57" applyFill="1" applyAlignment="1">
      <alignment vertical="center"/>
    </xf>
    <xf numFmtId="49" fontId="46" fillId="0" borderId="29" xfId="0" applyNumberFormat="1" applyFont="1" applyFill="1" applyBorder="1" applyAlignment="1">
      <alignment horizontal="center" vertical="center"/>
    </xf>
    <xf numFmtId="0" fontId="9" fillId="0" borderId="10" xfId="57" applyFill="1" applyBorder="1" applyAlignment="1">
      <alignment horizontal="left" vertical="center" indent="3"/>
    </xf>
    <xf numFmtId="0" fontId="46" fillId="0" borderId="30" xfId="57" applyFont="1" applyFill="1" applyBorder="1" applyAlignment="1">
      <alignment horizontal="center" vertical="center"/>
    </xf>
    <xf numFmtId="169" fontId="59" fillId="0" borderId="10" xfId="0" applyNumberFormat="1" applyFont="1" applyFill="1" applyBorder="1" applyAlignment="1">
      <alignment horizontal="center" vertical="center"/>
    </xf>
    <xf numFmtId="0" fontId="9" fillId="0" borderId="10" xfId="0" applyFont="1" applyFill="1" applyBorder="1"/>
    <xf numFmtId="169" fontId="46" fillId="0" borderId="10" xfId="0" applyNumberFormat="1" applyFont="1" applyFill="1" applyBorder="1" applyAlignment="1">
      <alignment horizontal="center" vertical="center"/>
    </xf>
    <xf numFmtId="0" fontId="9" fillId="0" borderId="30" xfId="0" applyFont="1" applyFill="1" applyBorder="1"/>
    <xf numFmtId="166" fontId="46" fillId="0" borderId="10" xfId="57" applyNumberFormat="1" applyFont="1" applyFill="1" applyBorder="1" applyAlignment="1">
      <alignment horizontal="center" vertical="center"/>
    </xf>
    <xf numFmtId="49" fontId="46" fillId="0" borderId="38" xfId="0" applyNumberFormat="1" applyFont="1" applyFill="1" applyBorder="1" applyAlignment="1">
      <alignment horizontal="center" vertical="center"/>
    </xf>
    <xf numFmtId="0" fontId="9" fillId="0" borderId="32" xfId="57" applyFill="1" applyBorder="1" applyAlignment="1">
      <alignment horizontal="left" vertical="center" indent="3"/>
    </xf>
    <xf numFmtId="0" fontId="46" fillId="0" borderId="31" xfId="57" applyFont="1" applyFill="1" applyBorder="1" applyAlignment="1">
      <alignment horizontal="center" vertical="center"/>
    </xf>
    <xf numFmtId="166" fontId="46" fillId="0" borderId="16" xfId="57" applyNumberFormat="1" applyFont="1" applyFill="1" applyBorder="1" applyAlignment="1">
      <alignment horizontal="center" vertical="center"/>
    </xf>
    <xf numFmtId="170" fontId="46" fillId="0" borderId="32" xfId="57" applyNumberFormat="1" applyFont="1" applyFill="1" applyBorder="1" applyAlignment="1">
      <alignment horizontal="center" vertical="center"/>
    </xf>
    <xf numFmtId="169" fontId="46" fillId="0" borderId="11" xfId="0" applyNumberFormat="1" applyFont="1" applyFill="1" applyBorder="1" applyAlignment="1">
      <alignment horizontal="center" vertical="center"/>
    </xf>
    <xf numFmtId="0" fontId="9" fillId="0" borderId="31" xfId="0" applyFont="1" applyFill="1" applyBorder="1"/>
    <xf numFmtId="0" fontId="9" fillId="0" borderId="10" xfId="0" applyFont="1" applyFill="1" applyBorder="1" applyAlignment="1">
      <alignment horizontal="left" vertical="center" wrapText="1" indent="1"/>
    </xf>
    <xf numFmtId="0" fontId="9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46" fillId="0" borderId="24" xfId="57" applyFont="1" applyFill="1" applyBorder="1" applyAlignment="1">
      <alignment horizontal="center" vertical="center"/>
    </xf>
    <xf numFmtId="0" fontId="9" fillId="0" borderId="10" xfId="57" applyFill="1" applyBorder="1" applyAlignment="1">
      <alignment horizontal="left" vertical="center" wrapText="1" indent="3"/>
    </xf>
    <xf numFmtId="0" fontId="46" fillId="0" borderId="15" xfId="57" applyFont="1" applyFill="1" applyBorder="1" applyAlignment="1">
      <alignment horizontal="center" vertical="center"/>
    </xf>
    <xf numFmtId="0" fontId="9" fillId="0" borderId="11" xfId="0" applyFont="1" applyFill="1" applyBorder="1"/>
    <xf numFmtId="0" fontId="9" fillId="0" borderId="37" xfId="0" applyFont="1" applyFill="1" applyBorder="1"/>
    <xf numFmtId="0" fontId="9" fillId="0" borderId="32" xfId="0" applyFont="1" applyFill="1" applyBorder="1" applyAlignment="1">
      <alignment vertical="center" wrapText="1"/>
    </xf>
    <xf numFmtId="0" fontId="46" fillId="0" borderId="39" xfId="57" applyFont="1" applyFill="1" applyBorder="1" applyAlignment="1">
      <alignment horizontal="center" vertical="center"/>
    </xf>
    <xf numFmtId="1" fontId="46" fillId="0" borderId="32" xfId="0" applyNumberFormat="1" applyFont="1" applyFill="1" applyBorder="1" applyAlignment="1">
      <alignment horizontal="center"/>
    </xf>
    <xf numFmtId="0" fontId="9" fillId="0" borderId="32" xfId="0" applyFont="1" applyFill="1" applyBorder="1"/>
    <xf numFmtId="166" fontId="46" fillId="0" borderId="26" xfId="57" applyNumberFormat="1" applyFont="1" applyFill="1" applyBorder="1" applyAlignment="1">
      <alignment horizontal="center" vertical="center"/>
    </xf>
    <xf numFmtId="0" fontId="9" fillId="0" borderId="26" xfId="57" applyFill="1" applyBorder="1" applyAlignment="1">
      <alignment horizontal="center" vertical="center" wrapText="1"/>
    </xf>
    <xf numFmtId="0" fontId="9" fillId="0" borderId="26" xfId="57" applyFill="1" applyBorder="1"/>
    <xf numFmtId="0" fontId="9" fillId="0" borderId="27" xfId="57" applyFill="1" applyBorder="1"/>
    <xf numFmtId="0" fontId="9" fillId="0" borderId="10" xfId="57" applyFill="1" applyBorder="1" applyAlignment="1">
      <alignment horizontal="center" vertical="center" wrapText="1"/>
    </xf>
    <xf numFmtId="0" fontId="9" fillId="0" borderId="10" xfId="57" applyFill="1" applyBorder="1"/>
    <xf numFmtId="0" fontId="9" fillId="0" borderId="30" xfId="57" applyFill="1" applyBorder="1"/>
    <xf numFmtId="0" fontId="9" fillId="0" borderId="32" xfId="57" applyFill="1" applyBorder="1" applyAlignment="1">
      <alignment horizontal="center" vertical="center" wrapText="1"/>
    </xf>
    <xf numFmtId="0" fontId="9" fillId="0" borderId="32" xfId="57" applyFill="1" applyBorder="1"/>
    <xf numFmtId="0" fontId="9" fillId="0" borderId="31" xfId="57" applyFill="1" applyBorder="1"/>
    <xf numFmtId="0" fontId="9" fillId="0" borderId="13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10" xfId="37" applyBorder="1" applyAlignment="1">
      <alignment horizontal="center" vertical="center" wrapText="1"/>
    </xf>
    <xf numFmtId="0" fontId="9" fillId="24" borderId="12" xfId="37" applyFill="1" applyBorder="1" applyAlignment="1">
      <alignment horizontal="center" vertical="center" wrapText="1"/>
    </xf>
    <xf numFmtId="0" fontId="9" fillId="24" borderId="18" xfId="37" applyFill="1" applyBorder="1" applyAlignment="1">
      <alignment horizontal="center" vertical="center" wrapText="1"/>
    </xf>
    <xf numFmtId="0" fontId="31" fillId="0" borderId="10" xfId="45" applyFont="1" applyBorder="1" applyAlignment="1">
      <alignment horizontal="center" vertical="center"/>
    </xf>
    <xf numFmtId="0" fontId="33" fillId="0" borderId="10" xfId="55" applyFont="1" applyBorder="1" applyAlignment="1">
      <alignment horizontal="center" vertical="center" wrapText="1"/>
    </xf>
    <xf numFmtId="0" fontId="9" fillId="0" borderId="10" xfId="36" applyFont="1" applyBorder="1" applyAlignment="1">
      <alignment horizontal="center" vertical="center" wrapText="1"/>
    </xf>
    <xf numFmtId="169" fontId="46" fillId="0" borderId="25" xfId="57" applyNumberFormat="1" applyFont="1" applyFill="1" applyBorder="1" applyAlignment="1">
      <alignment horizontal="center" vertical="center"/>
    </xf>
    <xf numFmtId="171" fontId="46" fillId="0" borderId="26" xfId="0" applyNumberFormat="1" applyFont="1" applyFill="1" applyBorder="1" applyAlignment="1">
      <alignment horizontal="center" vertical="center"/>
    </xf>
    <xf numFmtId="170" fontId="46" fillId="0" borderId="29" xfId="57" applyNumberFormat="1" applyFont="1" applyFill="1" applyBorder="1" applyAlignment="1">
      <alignment horizontal="center" vertical="center"/>
    </xf>
    <xf numFmtId="170" fontId="46" fillId="0" borderId="10" xfId="57" applyNumberFormat="1" applyFont="1" applyFill="1" applyBorder="1" applyAlignment="1">
      <alignment horizontal="center" vertical="center"/>
    </xf>
    <xf numFmtId="171" fontId="46" fillId="0" borderId="10" xfId="0" applyNumberFormat="1" applyFont="1" applyFill="1" applyBorder="1" applyAlignment="1">
      <alignment horizontal="center" vertical="center"/>
    </xf>
    <xf numFmtId="170" fontId="46" fillId="0" borderId="38" xfId="57" applyNumberFormat="1" applyFont="1" applyFill="1" applyBorder="1" applyAlignment="1">
      <alignment horizontal="center" vertical="center"/>
    </xf>
    <xf numFmtId="169" fontId="46" fillId="0" borderId="32" xfId="0" applyNumberFormat="1" applyFont="1" applyFill="1" applyBorder="1" applyAlignment="1">
      <alignment horizontal="center" vertical="center"/>
    </xf>
    <xf numFmtId="170" fontId="46" fillId="0" borderId="40" xfId="57" applyNumberFormat="1" applyFont="1" applyFill="1" applyBorder="1" applyAlignment="1">
      <alignment horizontal="center" vertical="center"/>
    </xf>
    <xf numFmtId="171" fontId="46" fillId="0" borderId="13" xfId="0" applyNumberFormat="1" applyFont="1" applyFill="1" applyBorder="1" applyAlignment="1">
      <alignment horizontal="center" vertical="center"/>
    </xf>
    <xf numFmtId="169" fontId="46" fillId="0" borderId="13" xfId="0" applyNumberFormat="1" applyFont="1" applyFill="1" applyBorder="1" applyAlignment="1">
      <alignment horizontal="center" vertical="center"/>
    </xf>
    <xf numFmtId="0" fontId="9" fillId="0" borderId="41" xfId="0" applyFont="1" applyFill="1" applyBorder="1"/>
    <xf numFmtId="171" fontId="46" fillId="0" borderId="10" xfId="57" applyNumberFormat="1" applyFont="1" applyFill="1" applyBorder="1" applyAlignment="1">
      <alignment horizontal="center" vertical="center"/>
    </xf>
    <xf numFmtId="170" fontId="46" fillId="0" borderId="18" xfId="57" applyNumberFormat="1" applyFont="1" applyFill="1" applyBorder="1" applyAlignment="1">
      <alignment horizontal="center" vertical="center"/>
    </xf>
    <xf numFmtId="171" fontId="46" fillId="0" borderId="18" xfId="57" applyNumberFormat="1" applyFont="1" applyFill="1" applyBorder="1" applyAlignment="1">
      <alignment horizontal="center" vertical="center"/>
    </xf>
    <xf numFmtId="171" fontId="46" fillId="0" borderId="11" xfId="0" applyNumberFormat="1" applyFont="1" applyFill="1" applyBorder="1" applyAlignment="1">
      <alignment horizontal="center" vertical="center"/>
    </xf>
    <xf numFmtId="170" fontId="9" fillId="24" borderId="0" xfId="57" applyNumberFormat="1" applyFill="1"/>
    <xf numFmtId="172" fontId="9" fillId="24" borderId="0" xfId="57" applyNumberFormat="1" applyFill="1"/>
    <xf numFmtId="174" fontId="9" fillId="24" borderId="0" xfId="57" applyNumberFormat="1" applyFill="1" applyAlignment="1">
      <alignment vertical="center"/>
    </xf>
    <xf numFmtId="166" fontId="46" fillId="0" borderId="25" xfId="57" applyNumberFormat="1" applyFont="1" applyFill="1" applyBorder="1" applyAlignment="1">
      <alignment horizontal="center" vertical="center"/>
    </xf>
    <xf numFmtId="169" fontId="46" fillId="0" borderId="26" xfId="0" applyNumberFormat="1" applyFont="1" applyFill="1" applyBorder="1" applyAlignment="1">
      <alignment horizontal="center"/>
    </xf>
    <xf numFmtId="166" fontId="46" fillId="0" borderId="29" xfId="57" applyNumberFormat="1" applyFont="1" applyFill="1" applyBorder="1" applyAlignment="1">
      <alignment horizontal="center" vertical="center"/>
    </xf>
    <xf numFmtId="169" fontId="46" fillId="0" borderId="10" xfId="0" applyNumberFormat="1" applyFont="1" applyFill="1" applyBorder="1" applyAlignment="1">
      <alignment horizontal="center"/>
    </xf>
    <xf numFmtId="170" fontId="46" fillId="0" borderId="10" xfId="0" applyNumberFormat="1" applyFont="1" applyFill="1" applyBorder="1" applyAlignment="1">
      <alignment horizontal="center"/>
    </xf>
    <xf numFmtId="166" fontId="46" fillId="0" borderId="29" xfId="57" applyNumberFormat="1" applyFont="1" applyFill="1" applyBorder="1" applyAlignment="1">
      <alignment horizontal="center"/>
    </xf>
    <xf numFmtId="166" fontId="46" fillId="0" borderId="10" xfId="0" applyNumberFormat="1" applyFont="1" applyFill="1" applyBorder="1" applyAlignment="1">
      <alignment horizontal="center"/>
    </xf>
    <xf numFmtId="166" fontId="46" fillId="0" borderId="10" xfId="57" applyNumberFormat="1" applyFont="1" applyFill="1" applyBorder="1" applyAlignment="1">
      <alignment horizontal="center"/>
    </xf>
    <xf numFmtId="166" fontId="46" fillId="0" borderId="48" xfId="57" applyNumberFormat="1" applyFont="1" applyFill="1" applyBorder="1" applyAlignment="1">
      <alignment horizontal="center" vertical="center"/>
    </xf>
    <xf numFmtId="166" fontId="46" fillId="0" borderId="49" xfId="57" applyNumberFormat="1" applyFont="1" applyFill="1" applyBorder="1" applyAlignment="1">
      <alignment horizontal="center" vertical="center"/>
    </xf>
    <xf numFmtId="166" fontId="46" fillId="0" borderId="32" xfId="57" applyNumberFormat="1" applyFont="1" applyFill="1" applyBorder="1" applyAlignment="1">
      <alignment horizontal="center" vertical="center"/>
    </xf>
    <xf numFmtId="166" fontId="46" fillId="0" borderId="38" xfId="57" applyNumberFormat="1" applyFont="1" applyFill="1" applyBorder="1" applyAlignment="1">
      <alignment horizontal="center" vertical="center"/>
    </xf>
    <xf numFmtId="166" fontId="46" fillId="0" borderId="32" xfId="0" applyNumberFormat="1" applyFont="1" applyFill="1" applyBorder="1" applyAlignment="1">
      <alignment horizontal="center" vertical="center"/>
    </xf>
    <xf numFmtId="166" fontId="59" fillId="0" borderId="26" xfId="0" applyNumberFormat="1" applyFont="1" applyFill="1" applyBorder="1" applyAlignment="1">
      <alignment horizontal="center" vertical="center"/>
    </xf>
    <xf numFmtId="166" fontId="59" fillId="0" borderId="10" xfId="0" applyNumberFormat="1" applyFont="1" applyFill="1" applyBorder="1" applyAlignment="1">
      <alignment horizontal="center" vertical="center"/>
    </xf>
    <xf numFmtId="166" fontId="46" fillId="0" borderId="10" xfId="0" applyNumberFormat="1" applyFont="1" applyFill="1" applyBorder="1" applyAlignment="1">
      <alignment horizontal="center" vertical="center"/>
    </xf>
    <xf numFmtId="4" fontId="9" fillId="0" borderId="30" xfId="0" applyNumberFormat="1" applyFont="1" applyFill="1" applyBorder="1"/>
    <xf numFmtId="166" fontId="46" fillId="0" borderId="32" xfId="0" applyNumberFormat="1" applyFont="1" applyFill="1" applyBorder="1" applyAlignment="1">
      <alignment horizontal="center"/>
    </xf>
    <xf numFmtId="173" fontId="9" fillId="24" borderId="0" xfId="57" applyNumberFormat="1" applyFill="1" applyAlignment="1">
      <alignment vertical="center"/>
    </xf>
    <xf numFmtId="4" fontId="9" fillId="24" borderId="0" xfId="57" applyNumberFormat="1" applyFill="1" applyAlignment="1">
      <alignment vertical="center"/>
    </xf>
    <xf numFmtId="175" fontId="9" fillId="24" borderId="0" xfId="57" applyNumberFormat="1" applyFill="1" applyAlignment="1">
      <alignment vertical="center"/>
    </xf>
    <xf numFmtId="166" fontId="9" fillId="24" borderId="0" xfId="57" applyNumberFormat="1" applyFill="1"/>
    <xf numFmtId="166" fontId="9" fillId="24" borderId="0" xfId="57" applyNumberFormat="1" applyFill="1" applyAlignment="1">
      <alignment vertical="center"/>
    </xf>
    <xf numFmtId="176" fontId="9" fillId="24" borderId="0" xfId="57" applyNumberFormat="1" applyFill="1" applyAlignment="1">
      <alignment vertical="center"/>
    </xf>
    <xf numFmtId="166" fontId="46" fillId="0" borderId="13" xfId="57" applyNumberFormat="1" applyFont="1" applyFill="1" applyBorder="1" applyAlignment="1">
      <alignment horizontal="center" vertical="center"/>
    </xf>
    <xf numFmtId="0" fontId="9" fillId="0" borderId="13" xfId="0" applyFont="1" applyFill="1" applyBorder="1"/>
    <xf numFmtId="0" fontId="46" fillId="0" borderId="0" xfId="57" applyFont="1" applyFill="1" applyAlignment="1">
      <alignment horizontal="center" vertical="center" wrapText="1"/>
    </xf>
    <xf numFmtId="0" fontId="46" fillId="0" borderId="10" xfId="57" applyFont="1" applyFill="1" applyBorder="1" applyAlignment="1">
      <alignment horizontal="center" vertical="center" wrapText="1"/>
    </xf>
    <xf numFmtId="169" fontId="60" fillId="0" borderId="29" xfId="0" applyNumberFormat="1" applyFont="1" applyFill="1" applyBorder="1" applyAlignment="1">
      <alignment horizontal="center" vertical="center"/>
    </xf>
    <xf numFmtId="169" fontId="60" fillId="0" borderId="10" xfId="0" applyNumberFormat="1" applyFont="1" applyFill="1" applyBorder="1" applyAlignment="1">
      <alignment horizontal="center" vertical="center"/>
    </xf>
    <xf numFmtId="166" fontId="46" fillId="0" borderId="47" xfId="57" applyNumberFormat="1" applyFont="1" applyFill="1" applyBorder="1" applyAlignment="1">
      <alignment horizontal="center" vertical="center" wrapText="1"/>
    </xf>
    <xf numFmtId="166" fontId="46" fillId="0" borderId="13" xfId="57" applyNumberFormat="1" applyFont="1" applyFill="1" applyBorder="1" applyAlignment="1">
      <alignment horizontal="center" vertical="center" wrapText="1"/>
    </xf>
    <xf numFmtId="39" fontId="46" fillId="0" borderId="13" xfId="57" applyNumberFormat="1" applyFont="1" applyFill="1" applyBorder="1" applyAlignment="1">
      <alignment horizontal="center" vertical="center" wrapText="1"/>
    </xf>
    <xf numFmtId="165" fontId="9" fillId="0" borderId="41" xfId="57" applyNumberFormat="1" applyFill="1" applyBorder="1" applyAlignment="1">
      <alignment horizontal="left" vertical="center" wrapText="1"/>
    </xf>
    <xf numFmtId="166" fontId="46" fillId="0" borderId="10" xfId="57" applyNumberFormat="1" applyFont="1" applyFill="1" applyBorder="1" applyAlignment="1">
      <alignment horizontal="center" vertical="center" wrapText="1"/>
    </xf>
    <xf numFmtId="165" fontId="9" fillId="0" borderId="30" xfId="57" applyNumberFormat="1" applyFill="1" applyBorder="1" applyAlignment="1">
      <alignment horizontal="left" vertical="center" wrapText="1"/>
    </xf>
    <xf numFmtId="39" fontId="46" fillId="0" borderId="10" xfId="57" applyNumberFormat="1" applyFont="1" applyFill="1" applyBorder="1" applyAlignment="1">
      <alignment horizontal="center" vertical="center" wrapText="1"/>
    </xf>
    <xf numFmtId="169" fontId="46" fillId="0" borderId="10" xfId="57" applyNumberFormat="1" applyFont="1" applyFill="1" applyBorder="1" applyAlignment="1">
      <alignment horizontal="center" vertical="center" wrapText="1"/>
    </xf>
    <xf numFmtId="171" fontId="46" fillId="0" borderId="10" xfId="0" applyNumberFormat="1" applyFont="1" applyFill="1" applyBorder="1" applyAlignment="1">
      <alignment horizontal="center" vertical="center" wrapText="1"/>
    </xf>
    <xf numFmtId="39" fontId="46" fillId="0" borderId="11" xfId="57" applyNumberFormat="1" applyFont="1" applyFill="1" applyBorder="1" applyAlignment="1">
      <alignment horizontal="center" vertical="center" wrapText="1"/>
    </xf>
    <xf numFmtId="165" fontId="9" fillId="0" borderId="37" xfId="57" applyNumberFormat="1" applyFill="1" applyBorder="1" applyAlignment="1">
      <alignment horizontal="left" vertical="center" wrapText="1"/>
    </xf>
    <xf numFmtId="0" fontId="9" fillId="0" borderId="10" xfId="37" applyBorder="1" applyAlignment="1">
      <alignment horizontal="center" vertical="center" wrapText="1"/>
    </xf>
    <xf numFmtId="166" fontId="9" fillId="0" borderId="10" xfId="0" applyNumberFormat="1" applyFont="1" applyFill="1" applyBorder="1" applyAlignment="1">
      <alignment horizontal="center" vertical="center" wrapText="1"/>
    </xf>
    <xf numFmtId="166" fontId="9" fillId="0" borderId="10" xfId="37" applyNumberFormat="1" applyFill="1" applyBorder="1" applyAlignment="1">
      <alignment horizontal="center" vertical="center" wrapText="1"/>
    </xf>
    <xf numFmtId="49" fontId="9" fillId="0" borderId="10" xfId="55" applyNumberFormat="1" applyFont="1" applyBorder="1" applyAlignment="1">
      <alignment horizontal="center" vertical="center"/>
    </xf>
    <xf numFmtId="0" fontId="9" fillId="0" borderId="10" xfId="55" applyFont="1" applyBorder="1" applyAlignment="1">
      <alignment horizontal="left" vertical="center" wrapText="1"/>
    </xf>
    <xf numFmtId="0" fontId="9" fillId="0" borderId="12" xfId="37" applyBorder="1" applyAlignment="1">
      <alignment horizontal="center" vertical="center" wrapText="1"/>
    </xf>
    <xf numFmtId="0" fontId="9" fillId="0" borderId="24" xfId="37" applyBorder="1" applyAlignment="1">
      <alignment horizontal="center" vertical="center" wrapText="1"/>
    </xf>
    <xf numFmtId="0" fontId="9" fillId="0" borderId="18" xfId="37" applyBorder="1" applyAlignment="1">
      <alignment horizontal="center" vertical="center" wrapText="1"/>
    </xf>
    <xf numFmtId="0" fontId="9" fillId="0" borderId="11" xfId="37" applyBorder="1" applyAlignment="1">
      <alignment horizontal="center" vertical="center" wrapText="1"/>
    </xf>
    <xf numFmtId="0" fontId="9" fillId="0" borderId="17" xfId="37" applyBorder="1" applyAlignment="1">
      <alignment horizontal="center" vertical="center" wrapText="1"/>
    </xf>
    <xf numFmtId="0" fontId="9" fillId="0" borderId="13" xfId="37" applyBorder="1" applyAlignment="1">
      <alignment horizontal="center" vertical="center" wrapText="1"/>
    </xf>
    <xf numFmtId="0" fontId="9" fillId="0" borderId="10" xfId="37" applyBorder="1" applyAlignment="1">
      <alignment horizontal="center" vertical="center" wrapText="1"/>
    </xf>
    <xf numFmtId="0" fontId="9" fillId="0" borderId="10" xfId="37" applyBorder="1" applyAlignment="1">
      <alignment horizontal="center" vertical="center" textRotation="90" wrapText="1"/>
    </xf>
    <xf numFmtId="0" fontId="9" fillId="0" borderId="0" xfId="280" applyAlignment="1">
      <alignment horizontal="left" vertical="center" wrapText="1"/>
    </xf>
    <xf numFmtId="0" fontId="35" fillId="0" borderId="0" xfId="37" applyFont="1" applyAlignment="1">
      <alignment horizontal="center"/>
    </xf>
    <xf numFmtId="0" fontId="9" fillId="24" borderId="11" xfId="37" applyFill="1" applyBorder="1" applyAlignment="1">
      <alignment horizontal="center" vertical="center" wrapText="1"/>
    </xf>
    <xf numFmtId="0" fontId="9" fillId="24" borderId="17" xfId="37" applyFill="1" applyBorder="1" applyAlignment="1">
      <alignment horizontal="center" vertical="center" wrapText="1"/>
    </xf>
    <xf numFmtId="0" fontId="9" fillId="24" borderId="13" xfId="37" applyFill="1" applyBorder="1" applyAlignment="1">
      <alignment horizontal="center" vertical="center" wrapText="1"/>
    </xf>
    <xf numFmtId="0" fontId="33" fillId="0" borderId="0" xfId="55" applyFont="1" applyAlignment="1">
      <alignment horizontal="center" vertical="center"/>
    </xf>
    <xf numFmtId="0" fontId="9" fillId="0" borderId="10" xfId="0" applyFont="1" applyBorder="1"/>
    <xf numFmtId="0" fontId="9" fillId="24" borderId="10" xfId="0" applyFont="1" applyFill="1" applyBorder="1" applyAlignment="1">
      <alignment horizontal="center" vertical="center" textRotation="90" wrapText="1"/>
    </xf>
    <xf numFmtId="0" fontId="9" fillId="24" borderId="10" xfId="0" applyFont="1" applyFill="1" applyBorder="1"/>
    <xf numFmtId="0" fontId="9" fillId="0" borderId="10" xfId="0" applyFont="1" applyBorder="1" applyAlignment="1">
      <alignment horizontal="center" vertical="center" textRotation="90" wrapText="1"/>
    </xf>
    <xf numFmtId="0" fontId="36" fillId="0" borderId="0" xfId="55" applyFont="1" applyAlignment="1">
      <alignment horizontal="center" vertical="center"/>
    </xf>
    <xf numFmtId="0" fontId="56" fillId="0" borderId="0" xfId="55" applyFont="1" applyAlignment="1">
      <alignment horizontal="center" vertical="center"/>
    </xf>
    <xf numFmtId="0" fontId="9" fillId="24" borderId="10" xfId="37" applyFill="1" applyBorder="1" applyAlignment="1">
      <alignment horizontal="center" vertical="center" wrapText="1"/>
    </xf>
    <xf numFmtId="0" fontId="35" fillId="0" borderId="0" xfId="37" applyFont="1" applyAlignment="1">
      <alignment horizontal="center" wrapText="1"/>
    </xf>
    <xf numFmtId="0" fontId="35" fillId="0" borderId="0" xfId="0" applyFont="1" applyAlignment="1">
      <alignment horizontal="center"/>
    </xf>
    <xf numFmtId="0" fontId="9" fillId="24" borderId="10" xfId="37" applyFill="1" applyBorder="1" applyAlignment="1">
      <alignment horizontal="center" vertical="center" textRotation="90" wrapText="1"/>
    </xf>
    <xf numFmtId="0" fontId="35" fillId="0" borderId="0" xfId="37" applyFont="1" applyAlignment="1">
      <alignment horizontal="center" vertical="center" wrapText="1"/>
    </xf>
    <xf numFmtId="0" fontId="9" fillId="0" borderId="15" xfId="37" applyBorder="1" applyAlignment="1">
      <alignment horizontal="left" wrapText="1"/>
    </xf>
    <xf numFmtId="0" fontId="32" fillId="0" borderId="10" xfId="45" applyFont="1" applyBorder="1" applyAlignment="1">
      <alignment horizontal="center" vertical="center"/>
    </xf>
    <xf numFmtId="0" fontId="9" fillId="0" borderId="10" xfId="37" applyBorder="1" applyAlignment="1">
      <alignment horizontal="center"/>
    </xf>
    <xf numFmtId="0" fontId="9" fillId="0" borderId="21" xfId="46" applyBorder="1" applyAlignment="1">
      <alignment horizontal="center" wrapText="1"/>
    </xf>
    <xf numFmtId="0" fontId="31" fillId="24" borderId="11" xfId="45" applyFont="1" applyFill="1" applyBorder="1" applyAlignment="1">
      <alignment horizontal="center" vertical="center" wrapText="1"/>
    </xf>
    <xf numFmtId="0" fontId="31" fillId="24" borderId="17" xfId="45" applyFont="1" applyFill="1" applyBorder="1" applyAlignment="1">
      <alignment horizontal="center" vertical="center" wrapText="1"/>
    </xf>
    <xf numFmtId="0" fontId="31" fillId="24" borderId="13" xfId="45" applyFont="1" applyFill="1" applyBorder="1" applyAlignment="1">
      <alignment horizontal="center" vertical="center" wrapText="1"/>
    </xf>
    <xf numFmtId="0" fontId="31" fillId="0" borderId="10" xfId="45" applyFont="1" applyBorder="1" applyAlignment="1">
      <alignment horizontal="center" vertical="center" wrapText="1"/>
    </xf>
    <xf numFmtId="0" fontId="9" fillId="0" borderId="10" xfId="37" applyBorder="1" applyAlignment="1">
      <alignment horizontal="center" vertical="center"/>
    </xf>
    <xf numFmtId="0" fontId="9" fillId="24" borderId="11" xfId="45" applyFont="1" applyFill="1" applyBorder="1" applyAlignment="1">
      <alignment horizontal="center" vertical="center" wrapText="1"/>
    </xf>
    <xf numFmtId="0" fontId="9" fillId="24" borderId="17" xfId="45" applyFont="1" applyFill="1" applyBorder="1" applyAlignment="1">
      <alignment horizontal="center" vertical="center" wrapText="1"/>
    </xf>
    <xf numFmtId="0" fontId="9" fillId="24" borderId="13" xfId="45" applyFont="1" applyFill="1" applyBorder="1" applyAlignment="1">
      <alignment horizontal="center" vertical="center" wrapText="1"/>
    </xf>
    <xf numFmtId="0" fontId="31" fillId="0" borderId="10" xfId="45" applyFont="1" applyBorder="1" applyAlignment="1">
      <alignment horizontal="center" vertical="center"/>
    </xf>
    <xf numFmtId="0" fontId="31" fillId="0" borderId="12" xfId="45" applyFont="1" applyBorder="1" applyAlignment="1">
      <alignment horizontal="center" vertical="center" wrapText="1"/>
    </xf>
    <xf numFmtId="0" fontId="31" fillId="0" borderId="24" xfId="45" applyFont="1" applyBorder="1" applyAlignment="1">
      <alignment horizontal="center" vertical="center" wrapText="1"/>
    </xf>
    <xf numFmtId="0" fontId="31" fillId="0" borderId="18" xfId="45" applyFont="1" applyBorder="1" applyAlignment="1">
      <alignment horizontal="center" vertical="center" wrapText="1"/>
    </xf>
    <xf numFmtId="0" fontId="31" fillId="0" borderId="16" xfId="45" applyFont="1" applyBorder="1" applyAlignment="1">
      <alignment horizontal="center" vertical="center" wrapText="1"/>
    </xf>
    <xf numFmtId="0" fontId="31" fillId="0" borderId="15" xfId="45" applyFont="1" applyBorder="1" applyAlignment="1">
      <alignment horizontal="center" vertical="center" wrapText="1"/>
    </xf>
    <xf numFmtId="0" fontId="31" fillId="0" borderId="20" xfId="45" applyFont="1" applyBorder="1" applyAlignment="1">
      <alignment horizontal="center" vertical="center" wrapText="1"/>
    </xf>
    <xf numFmtId="0" fontId="31" fillId="0" borderId="14" xfId="45" applyFont="1" applyBorder="1" applyAlignment="1">
      <alignment horizontal="center" vertical="center" wrapText="1"/>
    </xf>
    <xf numFmtId="0" fontId="31" fillId="0" borderId="21" xfId="45" applyFont="1" applyBorder="1" applyAlignment="1">
      <alignment horizontal="center" vertical="center" wrapText="1"/>
    </xf>
    <xf numFmtId="0" fontId="31" fillId="0" borderId="19" xfId="45" applyFont="1" applyBorder="1" applyAlignment="1">
      <alignment horizontal="center" vertical="center" wrapText="1"/>
    </xf>
    <xf numFmtId="0" fontId="31" fillId="0" borderId="22" xfId="45" applyFont="1" applyBorder="1" applyAlignment="1">
      <alignment horizontal="center" vertical="center" wrapText="1"/>
    </xf>
    <xf numFmtId="0" fontId="31" fillId="0" borderId="0" xfId="45" applyFont="1" applyAlignment="1">
      <alignment horizontal="center" vertical="center" wrapText="1"/>
    </xf>
    <xf numFmtId="0" fontId="31" fillId="0" borderId="23" xfId="45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5" fillId="24" borderId="0" xfId="37" applyFont="1" applyFill="1" applyAlignment="1">
      <alignment horizontal="center"/>
    </xf>
    <xf numFmtId="0" fontId="9" fillId="24" borderId="21" xfId="37" applyFill="1" applyBorder="1" applyAlignment="1">
      <alignment horizontal="center"/>
    </xf>
    <xf numFmtId="0" fontId="33" fillId="24" borderId="0" xfId="55" applyFont="1" applyFill="1" applyAlignment="1">
      <alignment horizontal="center" vertical="center"/>
    </xf>
    <xf numFmtId="0" fontId="35" fillId="24" borderId="0" xfId="37" applyFont="1" applyFill="1" applyAlignment="1">
      <alignment horizontal="center" wrapText="1"/>
    </xf>
    <xf numFmtId="0" fontId="35" fillId="24" borderId="0" xfId="0" applyFont="1" applyFill="1" applyAlignment="1">
      <alignment horizontal="center"/>
    </xf>
    <xf numFmtId="0" fontId="36" fillId="24" borderId="0" xfId="55" applyFont="1" applyFill="1" applyAlignment="1">
      <alignment horizontal="center" vertical="center"/>
    </xf>
    <xf numFmtId="0" fontId="9" fillId="24" borderId="16" xfId="37" applyFill="1" applyBorder="1" applyAlignment="1">
      <alignment horizontal="center" vertical="center" wrapText="1"/>
    </xf>
    <xf numFmtId="0" fontId="9" fillId="24" borderId="20" xfId="37" applyFill="1" applyBorder="1" applyAlignment="1">
      <alignment horizontal="center" vertical="center" wrapText="1"/>
    </xf>
    <xf numFmtId="0" fontId="9" fillId="24" borderId="22" xfId="37" applyFill="1" applyBorder="1" applyAlignment="1">
      <alignment horizontal="center" vertical="center" wrapText="1"/>
    </xf>
    <xf numFmtId="0" fontId="9" fillId="24" borderId="23" xfId="37" applyFill="1" applyBorder="1" applyAlignment="1">
      <alignment horizontal="center" vertical="center" wrapText="1"/>
    </xf>
    <xf numFmtId="0" fontId="9" fillId="24" borderId="15" xfId="37" applyFill="1" applyBorder="1" applyAlignment="1">
      <alignment horizontal="center" vertical="center" wrapText="1"/>
    </xf>
    <xf numFmtId="0" fontId="9" fillId="24" borderId="0" xfId="37" applyFill="1" applyAlignment="1">
      <alignment horizontal="center" vertical="center" wrapText="1"/>
    </xf>
    <xf numFmtId="0" fontId="9" fillId="24" borderId="12" xfId="37" applyFill="1" applyBorder="1" applyAlignment="1">
      <alignment horizontal="center" vertical="center" wrapText="1"/>
    </xf>
    <xf numFmtId="0" fontId="9" fillId="24" borderId="18" xfId="37" applyFill="1" applyBorder="1" applyAlignment="1">
      <alignment horizontal="center" vertical="center" wrapText="1"/>
    </xf>
    <xf numFmtId="0" fontId="9" fillId="0" borderId="0" xfId="46" applyAlignment="1">
      <alignment horizontal="center"/>
    </xf>
    <xf numFmtId="0" fontId="33" fillId="0" borderId="0" xfId="55" applyFont="1" applyAlignment="1">
      <alignment horizontal="center" vertical="center" wrapText="1"/>
    </xf>
    <xf numFmtId="0" fontId="36" fillId="0" borderId="21" xfId="55" applyFont="1" applyBorder="1" applyAlignment="1">
      <alignment horizontal="center" vertical="center"/>
    </xf>
    <xf numFmtId="0" fontId="33" fillId="24" borderId="10" xfId="55" applyFont="1" applyFill="1" applyBorder="1" applyAlignment="1">
      <alignment horizontal="center" vertical="center" wrapText="1"/>
    </xf>
    <xf numFmtId="0" fontId="33" fillId="0" borderId="10" xfId="55" applyFont="1" applyBorder="1" applyAlignment="1">
      <alignment horizontal="center" vertical="center" wrapText="1"/>
    </xf>
    <xf numFmtId="0" fontId="33" fillId="0" borderId="10" xfId="55" applyFont="1" applyBorder="1" applyAlignment="1">
      <alignment horizontal="center" vertical="center" textRotation="90" wrapText="1"/>
    </xf>
    <xf numFmtId="0" fontId="9" fillId="0" borderId="15" xfId="280" applyBorder="1" applyAlignment="1">
      <alignment horizontal="left" vertical="center" wrapText="1"/>
    </xf>
    <xf numFmtId="0" fontId="9" fillId="0" borderId="10" xfId="36" applyFont="1" applyBorder="1" applyAlignment="1">
      <alignment horizontal="center" vertical="center" wrapText="1"/>
    </xf>
    <xf numFmtId="0" fontId="9" fillId="0" borderId="0" xfId="36" applyFont="1" applyAlignment="1">
      <alignment horizontal="center" vertical="center" wrapText="1"/>
    </xf>
    <xf numFmtId="0" fontId="42" fillId="0" borderId="12" xfId="36" applyFont="1" applyBorder="1" applyAlignment="1">
      <alignment horizontal="center" wrapText="1"/>
    </xf>
    <xf numFmtId="0" fontId="42" fillId="0" borderId="24" xfId="36" applyFont="1" applyBorder="1" applyAlignment="1">
      <alignment horizontal="center" wrapText="1"/>
    </xf>
    <xf numFmtId="0" fontId="42" fillId="0" borderId="18" xfId="36" applyFont="1" applyBorder="1" applyAlignment="1">
      <alignment horizontal="center" wrapText="1"/>
    </xf>
    <xf numFmtId="0" fontId="46" fillId="0" borderId="0" xfId="57" applyFont="1" applyAlignment="1">
      <alignment horizontal="left" vertical="top" wrapText="1"/>
    </xf>
    <xf numFmtId="0" fontId="52" fillId="0" borderId="44" xfId="57" applyFont="1" applyBorder="1" applyAlignment="1">
      <alignment horizontal="center" vertical="center" wrapText="1"/>
    </xf>
    <xf numFmtId="0" fontId="52" fillId="0" borderId="28" xfId="57" applyFont="1" applyBorder="1" applyAlignment="1">
      <alignment horizontal="center" vertical="center" wrapText="1"/>
    </xf>
    <xf numFmtId="0" fontId="52" fillId="0" borderId="45" xfId="57" applyFont="1" applyBorder="1" applyAlignment="1">
      <alignment horizontal="center" vertical="center" wrapText="1"/>
    </xf>
    <xf numFmtId="0" fontId="46" fillId="0" borderId="46" xfId="57" applyFont="1" applyBorder="1" applyAlignment="1">
      <alignment horizontal="center" vertical="center" wrapText="1"/>
    </xf>
    <xf numFmtId="0" fontId="46" fillId="0" borderId="41" xfId="57" applyFont="1" applyBorder="1" applyAlignment="1">
      <alignment horizontal="center" vertical="center" wrapText="1"/>
    </xf>
    <xf numFmtId="0" fontId="9" fillId="0" borderId="44" xfId="57" applyBorder="1" applyAlignment="1">
      <alignment horizontal="left" vertical="center" wrapText="1"/>
    </xf>
    <xf numFmtId="0" fontId="9" fillId="0" borderId="28" xfId="57" applyBorder="1" applyAlignment="1">
      <alignment horizontal="left" vertical="center" wrapText="1"/>
    </xf>
    <xf numFmtId="49" fontId="46" fillId="0" borderId="0" xfId="57" applyNumberFormat="1" applyFont="1" applyAlignment="1">
      <alignment horizontal="left" vertical="center"/>
    </xf>
    <xf numFmtId="49" fontId="51" fillId="0" borderId="33" xfId="57" applyNumberFormat="1" applyFont="1" applyBorder="1" applyAlignment="1">
      <alignment horizontal="center" vertical="center"/>
    </xf>
    <xf numFmtId="49" fontId="51" fillId="0" borderId="34" xfId="57" applyNumberFormat="1" applyFont="1" applyBorder="1" applyAlignment="1">
      <alignment horizontal="center" vertical="center"/>
    </xf>
    <xf numFmtId="49" fontId="51" fillId="0" borderId="35" xfId="57" applyNumberFormat="1" applyFont="1" applyBorder="1" applyAlignment="1">
      <alignment horizontal="center" vertical="center"/>
    </xf>
    <xf numFmtId="0" fontId="49" fillId="0" borderId="42" xfId="57" applyFont="1" applyBorder="1" applyAlignment="1">
      <alignment horizontal="center" vertical="center" wrapText="1"/>
    </xf>
    <xf numFmtId="0" fontId="49" fillId="0" borderId="0" xfId="57" applyFont="1" applyAlignment="1">
      <alignment horizontal="center" vertical="center" wrapText="1"/>
    </xf>
    <xf numFmtId="0" fontId="49" fillId="0" borderId="43" xfId="57" applyFont="1" applyBorder="1" applyAlignment="1">
      <alignment horizontal="center" vertical="center" wrapText="1"/>
    </xf>
    <xf numFmtId="49" fontId="48" fillId="0" borderId="25" xfId="57" applyNumberFormat="1" applyFont="1" applyBorder="1" applyAlignment="1">
      <alignment horizontal="center" vertical="center" wrapText="1"/>
    </xf>
    <xf numFmtId="49" fontId="48" fillId="0" borderId="29" xfId="57" applyNumberFormat="1" applyFont="1" applyBorder="1" applyAlignment="1">
      <alignment horizontal="center" vertical="center" wrapText="1"/>
    </xf>
    <xf numFmtId="0" fontId="49" fillId="24" borderId="0" xfId="57" applyFont="1" applyFill="1" applyAlignment="1">
      <alignment horizontal="center" vertical="center" wrapText="1"/>
    </xf>
    <xf numFmtId="49" fontId="46" fillId="0" borderId="0" xfId="57" applyNumberFormat="1" applyFont="1" applyAlignment="1">
      <alignment horizontal="left" vertical="center" wrapText="1"/>
    </xf>
    <xf numFmtId="0" fontId="58" fillId="24" borderId="0" xfId="57" applyFont="1" applyFill="1" applyAlignment="1">
      <alignment horizontal="center" vertical="center" wrapText="1"/>
    </xf>
    <xf numFmtId="0" fontId="36" fillId="24" borderId="0" xfId="0" applyFont="1" applyFill="1" applyAlignment="1">
      <alignment horizontal="center" vertical="center"/>
    </xf>
    <xf numFmtId="0" fontId="36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left" vertical="top"/>
    </xf>
    <xf numFmtId="0" fontId="52" fillId="0" borderId="26" xfId="57" applyFont="1" applyBorder="1" applyAlignment="1">
      <alignment horizontal="center" vertical="center" wrapText="1"/>
    </xf>
    <xf numFmtId="0" fontId="52" fillId="0" borderId="10" xfId="57" applyFont="1" applyBorder="1" applyAlignment="1">
      <alignment horizontal="center" vertical="center" wrapText="1"/>
    </xf>
    <xf numFmtId="0" fontId="52" fillId="0" borderId="27" xfId="57" applyFont="1" applyBorder="1" applyAlignment="1">
      <alignment horizontal="center" vertical="center" wrapText="1"/>
    </xf>
    <xf numFmtId="0" fontId="52" fillId="0" borderId="30" xfId="57" applyFont="1" applyBorder="1" applyAlignment="1">
      <alignment horizontal="center" vertical="center" wrapText="1"/>
    </xf>
  </cellXfs>
  <cellStyles count="625">
    <cellStyle name="20% — акцент1" xfId="1" builtinId="30" customBuiltin="1"/>
    <cellStyle name="20% - Акцент1 2" xfId="60" xr:uid="{00000000-0005-0000-0000-000001000000}"/>
    <cellStyle name="20% — акцент2" xfId="2" builtinId="34" customBuiltin="1"/>
    <cellStyle name="20% - Акцент2 2" xfId="61" xr:uid="{00000000-0005-0000-0000-000003000000}"/>
    <cellStyle name="20% — акцент3" xfId="3" builtinId="38" customBuiltin="1"/>
    <cellStyle name="20% - Акцент3 2" xfId="62" xr:uid="{00000000-0005-0000-0000-000005000000}"/>
    <cellStyle name="20% — акцент4" xfId="4" builtinId="42" customBuiltin="1"/>
    <cellStyle name="20% - Акцент4 2" xfId="63" xr:uid="{00000000-0005-0000-0000-000007000000}"/>
    <cellStyle name="20% — акцент5" xfId="5" builtinId="46" customBuiltin="1"/>
    <cellStyle name="20% - Акцент5 2" xfId="64" xr:uid="{00000000-0005-0000-0000-000009000000}"/>
    <cellStyle name="20% — акцент6" xfId="6" builtinId="50" customBuiltin="1"/>
    <cellStyle name="20% - Акцент6 2" xfId="65" xr:uid="{00000000-0005-0000-0000-00000B000000}"/>
    <cellStyle name="40% — акцент1" xfId="7" builtinId="31" customBuiltin="1"/>
    <cellStyle name="40% - Акцент1 2" xfId="66" xr:uid="{00000000-0005-0000-0000-00000D000000}"/>
    <cellStyle name="40% — акцент2" xfId="8" builtinId="35" customBuiltin="1"/>
    <cellStyle name="40% - Акцент2 2" xfId="67" xr:uid="{00000000-0005-0000-0000-00000F000000}"/>
    <cellStyle name="40% — акцент3" xfId="9" builtinId="39" customBuiltin="1"/>
    <cellStyle name="40% - Акцент3 2" xfId="68" xr:uid="{00000000-0005-0000-0000-000011000000}"/>
    <cellStyle name="40% — акцент4" xfId="10" builtinId="43" customBuiltin="1"/>
    <cellStyle name="40% - Акцент4 2" xfId="69" xr:uid="{00000000-0005-0000-0000-000013000000}"/>
    <cellStyle name="40% — акцент5" xfId="11" builtinId="47" customBuiltin="1"/>
    <cellStyle name="40% - Акцент5 2" xfId="70" xr:uid="{00000000-0005-0000-0000-000015000000}"/>
    <cellStyle name="40% — акцент6" xfId="12" builtinId="51" customBuiltin="1"/>
    <cellStyle name="40% - Акцент6 2" xfId="71" xr:uid="{00000000-0005-0000-0000-000017000000}"/>
    <cellStyle name="60% — акцент1" xfId="13" builtinId="32" customBuiltin="1"/>
    <cellStyle name="60% - Акцент1 2" xfId="72" xr:uid="{00000000-0005-0000-0000-000019000000}"/>
    <cellStyle name="60% — акцент2" xfId="14" builtinId="36" customBuiltin="1"/>
    <cellStyle name="60% - Акцент2 2" xfId="73" xr:uid="{00000000-0005-0000-0000-00001B000000}"/>
    <cellStyle name="60% — акцент3" xfId="15" builtinId="40" customBuiltin="1"/>
    <cellStyle name="60% - Акцент3 2" xfId="74" xr:uid="{00000000-0005-0000-0000-00001D000000}"/>
    <cellStyle name="60% — акцент4" xfId="16" builtinId="44" customBuiltin="1"/>
    <cellStyle name="60% - Акцент4 2" xfId="75" xr:uid="{00000000-0005-0000-0000-00001F000000}"/>
    <cellStyle name="60% — акцент5" xfId="17" builtinId="48" customBuiltin="1"/>
    <cellStyle name="60% - Акцент5 2" xfId="76" xr:uid="{00000000-0005-0000-0000-000021000000}"/>
    <cellStyle name="60% — акцент6" xfId="18" builtinId="52" customBuiltin="1"/>
    <cellStyle name="60% - Акцент6 2" xfId="77" xr:uid="{00000000-0005-0000-0000-000023000000}"/>
    <cellStyle name="Normal 2" xfId="78" xr:uid="{00000000-0005-0000-0000-000024000000}"/>
    <cellStyle name="Акцент1" xfId="19" builtinId="29" customBuiltin="1"/>
    <cellStyle name="Акцент1 2" xfId="79" xr:uid="{00000000-0005-0000-0000-000026000000}"/>
    <cellStyle name="Акцент2" xfId="20" builtinId="33" customBuiltin="1"/>
    <cellStyle name="Акцент2 2" xfId="80" xr:uid="{00000000-0005-0000-0000-000028000000}"/>
    <cellStyle name="Акцент3" xfId="21" builtinId="37" customBuiltin="1"/>
    <cellStyle name="Акцент3 2" xfId="81" xr:uid="{00000000-0005-0000-0000-00002A000000}"/>
    <cellStyle name="Акцент4" xfId="22" builtinId="41" customBuiltin="1"/>
    <cellStyle name="Акцент4 2" xfId="82" xr:uid="{00000000-0005-0000-0000-00002C000000}"/>
    <cellStyle name="Акцент5" xfId="23" builtinId="45" customBuiltin="1"/>
    <cellStyle name="Акцент5 2" xfId="83" xr:uid="{00000000-0005-0000-0000-00002E000000}"/>
    <cellStyle name="Акцент6" xfId="24" builtinId="49" customBuiltin="1"/>
    <cellStyle name="Акцент6 2" xfId="84" xr:uid="{00000000-0005-0000-0000-000030000000}"/>
    <cellStyle name="Ввод " xfId="25" builtinId="20" customBuiltin="1"/>
    <cellStyle name="Ввод  2" xfId="85" xr:uid="{00000000-0005-0000-0000-000032000000}"/>
    <cellStyle name="Вывод" xfId="26" builtinId="21" customBuiltin="1"/>
    <cellStyle name="Вывод 2" xfId="86" xr:uid="{00000000-0005-0000-0000-000034000000}"/>
    <cellStyle name="Вычисление" xfId="27" builtinId="22" customBuiltin="1"/>
    <cellStyle name="Вычисление 2" xfId="87" xr:uid="{00000000-0005-0000-0000-000036000000}"/>
    <cellStyle name="Заголовок 1" xfId="28" builtinId="16" customBuiltin="1"/>
    <cellStyle name="Заголовок 1 2" xfId="88" xr:uid="{00000000-0005-0000-0000-000038000000}"/>
    <cellStyle name="Заголовок 2" xfId="29" builtinId="17" customBuiltin="1"/>
    <cellStyle name="Заголовок 2 2" xfId="89" xr:uid="{00000000-0005-0000-0000-00003A000000}"/>
    <cellStyle name="Заголовок 3" xfId="30" builtinId="18" customBuiltin="1"/>
    <cellStyle name="Заголовок 3 2" xfId="90" xr:uid="{00000000-0005-0000-0000-00003C000000}"/>
    <cellStyle name="Заголовок 4" xfId="31" builtinId="19" customBuiltin="1"/>
    <cellStyle name="Заголовок 4 2" xfId="91" xr:uid="{00000000-0005-0000-0000-00003E000000}"/>
    <cellStyle name="Итог" xfId="32" builtinId="25" customBuiltin="1"/>
    <cellStyle name="Итог 2" xfId="92" xr:uid="{00000000-0005-0000-0000-000040000000}"/>
    <cellStyle name="Контрольная ячейка" xfId="33" builtinId="23" customBuiltin="1"/>
    <cellStyle name="Контрольная ячейка 2" xfId="93" xr:uid="{00000000-0005-0000-0000-000042000000}"/>
    <cellStyle name="Название" xfId="34" builtinId="15" customBuiltin="1"/>
    <cellStyle name="Название 2" xfId="94" xr:uid="{00000000-0005-0000-0000-000044000000}"/>
    <cellStyle name="Нейтральный" xfId="35" builtinId="28" customBuiltin="1"/>
    <cellStyle name="Нейтральный 2" xfId="95" xr:uid="{00000000-0005-0000-0000-000046000000}"/>
    <cellStyle name="Обычный" xfId="0" builtinId="0"/>
    <cellStyle name="Обычный 10" xfId="280" xr:uid="{00000000-0005-0000-0000-000048000000}"/>
    <cellStyle name="Обычный 12 2" xfId="48" xr:uid="{00000000-0005-0000-0000-000049000000}"/>
    <cellStyle name="Обычный 2" xfId="36" xr:uid="{00000000-0005-0000-0000-00004A000000}"/>
    <cellStyle name="Обычный 2 26 2" xfId="116" xr:uid="{00000000-0005-0000-0000-00004B000000}"/>
    <cellStyle name="Обычный 3" xfId="37" xr:uid="{00000000-0005-0000-0000-00004C000000}"/>
    <cellStyle name="Обычный 3 2" xfId="57" xr:uid="{00000000-0005-0000-0000-00004D000000}"/>
    <cellStyle name="Обычный 3 2 2 2" xfId="49" xr:uid="{00000000-0005-0000-0000-00004E000000}"/>
    <cellStyle name="Обычный 3 21" xfId="103" xr:uid="{00000000-0005-0000-0000-00004F000000}"/>
    <cellStyle name="Обычный 4" xfId="44" xr:uid="{00000000-0005-0000-0000-000050000000}"/>
    <cellStyle name="Обычный 4 2" xfId="56" xr:uid="{00000000-0005-0000-0000-000051000000}"/>
    <cellStyle name="Обычный 5" xfId="45" xr:uid="{00000000-0005-0000-0000-000052000000}"/>
    <cellStyle name="Обычный 6" xfId="47" xr:uid="{00000000-0005-0000-0000-000053000000}"/>
    <cellStyle name="Обычный 6 10" xfId="281" xr:uid="{00000000-0005-0000-0000-000054000000}"/>
    <cellStyle name="Обычный 6 11" xfId="452" xr:uid="{00000000-0005-0000-0000-000055000000}"/>
    <cellStyle name="Обычный 6 2" xfId="53" xr:uid="{00000000-0005-0000-0000-000056000000}"/>
    <cellStyle name="Обычный 6 2 10" xfId="111" xr:uid="{00000000-0005-0000-0000-000057000000}"/>
    <cellStyle name="Обычный 6 2 11" xfId="284" xr:uid="{00000000-0005-0000-0000-000058000000}"/>
    <cellStyle name="Обычный 6 2 12" xfId="455" xr:uid="{00000000-0005-0000-0000-000059000000}"/>
    <cellStyle name="Обычный 6 2 2" xfId="54" xr:uid="{00000000-0005-0000-0000-00005A000000}"/>
    <cellStyle name="Обычный 6 2 2 10" xfId="285" xr:uid="{00000000-0005-0000-0000-00005B000000}"/>
    <cellStyle name="Обычный 6 2 2 11" xfId="456" xr:uid="{00000000-0005-0000-0000-00005C000000}"/>
    <cellStyle name="Обычный 6 2 2 2" xfId="118" xr:uid="{00000000-0005-0000-0000-00005D000000}"/>
    <cellStyle name="Обычный 6 2 2 2 2" xfId="135" xr:uid="{00000000-0005-0000-0000-00005E000000}"/>
    <cellStyle name="Обычный 6 2 2 2 2 2" xfId="139" xr:uid="{00000000-0005-0000-0000-00005F000000}"/>
    <cellStyle name="Обычный 6 2 2 2 2 2 2" xfId="140" xr:uid="{00000000-0005-0000-0000-000060000000}"/>
    <cellStyle name="Обычный 6 2 2 2 2 2 2 2" xfId="312" xr:uid="{00000000-0005-0000-0000-000061000000}"/>
    <cellStyle name="Обычный 6 2 2 2 2 2 2 3" xfId="483" xr:uid="{00000000-0005-0000-0000-000062000000}"/>
    <cellStyle name="Обычный 6 2 2 2 2 2 3" xfId="141" xr:uid="{00000000-0005-0000-0000-000063000000}"/>
    <cellStyle name="Обычный 6 2 2 2 2 2 3 2" xfId="313" xr:uid="{00000000-0005-0000-0000-000064000000}"/>
    <cellStyle name="Обычный 6 2 2 2 2 2 3 3" xfId="484" xr:uid="{00000000-0005-0000-0000-000065000000}"/>
    <cellStyle name="Обычный 6 2 2 2 2 2 4" xfId="311" xr:uid="{00000000-0005-0000-0000-000066000000}"/>
    <cellStyle name="Обычный 6 2 2 2 2 2 5" xfId="482" xr:uid="{00000000-0005-0000-0000-000067000000}"/>
    <cellStyle name="Обычный 6 2 2 2 2 3" xfId="142" xr:uid="{00000000-0005-0000-0000-000068000000}"/>
    <cellStyle name="Обычный 6 2 2 2 2 3 2" xfId="314" xr:uid="{00000000-0005-0000-0000-000069000000}"/>
    <cellStyle name="Обычный 6 2 2 2 2 3 3" xfId="485" xr:uid="{00000000-0005-0000-0000-00006A000000}"/>
    <cellStyle name="Обычный 6 2 2 2 2 4" xfId="143" xr:uid="{00000000-0005-0000-0000-00006B000000}"/>
    <cellStyle name="Обычный 6 2 2 2 2 4 2" xfId="315" xr:uid="{00000000-0005-0000-0000-00006C000000}"/>
    <cellStyle name="Обычный 6 2 2 2 2 4 3" xfId="486" xr:uid="{00000000-0005-0000-0000-00006D000000}"/>
    <cellStyle name="Обычный 6 2 2 2 2 5" xfId="307" xr:uid="{00000000-0005-0000-0000-00006E000000}"/>
    <cellStyle name="Обычный 6 2 2 2 2 6" xfId="478" xr:uid="{00000000-0005-0000-0000-00006F000000}"/>
    <cellStyle name="Обычный 6 2 2 2 3" xfId="137" xr:uid="{00000000-0005-0000-0000-000070000000}"/>
    <cellStyle name="Обычный 6 2 2 2 3 2" xfId="144" xr:uid="{00000000-0005-0000-0000-000071000000}"/>
    <cellStyle name="Обычный 6 2 2 2 3 2 2" xfId="316" xr:uid="{00000000-0005-0000-0000-000072000000}"/>
    <cellStyle name="Обычный 6 2 2 2 3 2 3" xfId="487" xr:uid="{00000000-0005-0000-0000-000073000000}"/>
    <cellStyle name="Обычный 6 2 2 2 3 3" xfId="145" xr:uid="{00000000-0005-0000-0000-000074000000}"/>
    <cellStyle name="Обычный 6 2 2 2 3 3 2" xfId="317" xr:uid="{00000000-0005-0000-0000-000075000000}"/>
    <cellStyle name="Обычный 6 2 2 2 3 3 3" xfId="488" xr:uid="{00000000-0005-0000-0000-000076000000}"/>
    <cellStyle name="Обычный 6 2 2 2 3 4" xfId="309" xr:uid="{00000000-0005-0000-0000-000077000000}"/>
    <cellStyle name="Обычный 6 2 2 2 3 5" xfId="480" xr:uid="{00000000-0005-0000-0000-000078000000}"/>
    <cellStyle name="Обычный 6 2 2 2 4" xfId="146" xr:uid="{00000000-0005-0000-0000-000079000000}"/>
    <cellStyle name="Обычный 6 2 2 2 4 2" xfId="318" xr:uid="{00000000-0005-0000-0000-00007A000000}"/>
    <cellStyle name="Обычный 6 2 2 2 4 3" xfId="489" xr:uid="{00000000-0005-0000-0000-00007B000000}"/>
    <cellStyle name="Обычный 6 2 2 2 5" xfId="147" xr:uid="{00000000-0005-0000-0000-00007C000000}"/>
    <cellStyle name="Обычный 6 2 2 2 5 2" xfId="319" xr:uid="{00000000-0005-0000-0000-00007D000000}"/>
    <cellStyle name="Обычный 6 2 2 2 5 3" xfId="490" xr:uid="{00000000-0005-0000-0000-00007E000000}"/>
    <cellStyle name="Обычный 6 2 2 2 6" xfId="290" xr:uid="{00000000-0005-0000-0000-00007F000000}"/>
    <cellStyle name="Обычный 6 2 2 2 7" xfId="461" xr:uid="{00000000-0005-0000-0000-000080000000}"/>
    <cellStyle name="Обычный 6 2 2 3" xfId="130" xr:uid="{00000000-0005-0000-0000-000081000000}"/>
    <cellStyle name="Обычный 6 2 2 3 2" xfId="148" xr:uid="{00000000-0005-0000-0000-000082000000}"/>
    <cellStyle name="Обычный 6 2 2 3 2 2" xfId="149" xr:uid="{00000000-0005-0000-0000-000083000000}"/>
    <cellStyle name="Обычный 6 2 2 3 2 2 2" xfId="321" xr:uid="{00000000-0005-0000-0000-000084000000}"/>
    <cellStyle name="Обычный 6 2 2 3 2 2 3" xfId="492" xr:uid="{00000000-0005-0000-0000-000085000000}"/>
    <cellStyle name="Обычный 6 2 2 3 2 3" xfId="150" xr:uid="{00000000-0005-0000-0000-000086000000}"/>
    <cellStyle name="Обычный 6 2 2 3 2 3 2" xfId="322" xr:uid="{00000000-0005-0000-0000-000087000000}"/>
    <cellStyle name="Обычный 6 2 2 3 2 3 3" xfId="493" xr:uid="{00000000-0005-0000-0000-000088000000}"/>
    <cellStyle name="Обычный 6 2 2 3 2 4" xfId="320" xr:uid="{00000000-0005-0000-0000-000089000000}"/>
    <cellStyle name="Обычный 6 2 2 3 2 5" xfId="491" xr:uid="{00000000-0005-0000-0000-00008A000000}"/>
    <cellStyle name="Обычный 6 2 2 3 3" xfId="151" xr:uid="{00000000-0005-0000-0000-00008B000000}"/>
    <cellStyle name="Обычный 6 2 2 3 3 2" xfId="323" xr:uid="{00000000-0005-0000-0000-00008C000000}"/>
    <cellStyle name="Обычный 6 2 2 3 3 3" xfId="494" xr:uid="{00000000-0005-0000-0000-00008D000000}"/>
    <cellStyle name="Обычный 6 2 2 3 4" xfId="152" xr:uid="{00000000-0005-0000-0000-00008E000000}"/>
    <cellStyle name="Обычный 6 2 2 3 4 2" xfId="324" xr:uid="{00000000-0005-0000-0000-00008F000000}"/>
    <cellStyle name="Обычный 6 2 2 3 4 3" xfId="495" xr:uid="{00000000-0005-0000-0000-000090000000}"/>
    <cellStyle name="Обычный 6 2 2 3 5" xfId="302" xr:uid="{00000000-0005-0000-0000-000091000000}"/>
    <cellStyle name="Обычный 6 2 2 3 6" xfId="473" xr:uid="{00000000-0005-0000-0000-000092000000}"/>
    <cellStyle name="Обычный 6 2 2 4" xfId="123" xr:uid="{00000000-0005-0000-0000-000093000000}"/>
    <cellStyle name="Обычный 6 2 2 4 2" xfId="153" xr:uid="{00000000-0005-0000-0000-000094000000}"/>
    <cellStyle name="Обычный 6 2 2 4 2 2" xfId="154" xr:uid="{00000000-0005-0000-0000-000095000000}"/>
    <cellStyle name="Обычный 6 2 2 4 2 2 2" xfId="326" xr:uid="{00000000-0005-0000-0000-000096000000}"/>
    <cellStyle name="Обычный 6 2 2 4 2 2 3" xfId="497" xr:uid="{00000000-0005-0000-0000-000097000000}"/>
    <cellStyle name="Обычный 6 2 2 4 2 3" xfId="155" xr:uid="{00000000-0005-0000-0000-000098000000}"/>
    <cellStyle name="Обычный 6 2 2 4 2 3 2" xfId="327" xr:uid="{00000000-0005-0000-0000-000099000000}"/>
    <cellStyle name="Обычный 6 2 2 4 2 3 3" xfId="498" xr:uid="{00000000-0005-0000-0000-00009A000000}"/>
    <cellStyle name="Обычный 6 2 2 4 2 4" xfId="325" xr:uid="{00000000-0005-0000-0000-00009B000000}"/>
    <cellStyle name="Обычный 6 2 2 4 2 5" xfId="496" xr:uid="{00000000-0005-0000-0000-00009C000000}"/>
    <cellStyle name="Обычный 6 2 2 4 3" xfId="156" xr:uid="{00000000-0005-0000-0000-00009D000000}"/>
    <cellStyle name="Обычный 6 2 2 4 3 2" xfId="328" xr:uid="{00000000-0005-0000-0000-00009E000000}"/>
    <cellStyle name="Обычный 6 2 2 4 3 3" xfId="499" xr:uid="{00000000-0005-0000-0000-00009F000000}"/>
    <cellStyle name="Обычный 6 2 2 4 4" xfId="157" xr:uid="{00000000-0005-0000-0000-0000A0000000}"/>
    <cellStyle name="Обычный 6 2 2 4 4 2" xfId="329" xr:uid="{00000000-0005-0000-0000-0000A1000000}"/>
    <cellStyle name="Обычный 6 2 2 4 4 3" xfId="500" xr:uid="{00000000-0005-0000-0000-0000A2000000}"/>
    <cellStyle name="Обычный 6 2 2 4 5" xfId="295" xr:uid="{00000000-0005-0000-0000-0000A3000000}"/>
    <cellStyle name="Обычный 6 2 2 4 6" xfId="466" xr:uid="{00000000-0005-0000-0000-0000A4000000}"/>
    <cellStyle name="Обычный 6 2 2 5" xfId="158" xr:uid="{00000000-0005-0000-0000-0000A5000000}"/>
    <cellStyle name="Обычный 6 2 2 5 2" xfId="159" xr:uid="{00000000-0005-0000-0000-0000A6000000}"/>
    <cellStyle name="Обычный 6 2 2 5 2 2" xfId="331" xr:uid="{00000000-0005-0000-0000-0000A7000000}"/>
    <cellStyle name="Обычный 6 2 2 5 2 3" xfId="502" xr:uid="{00000000-0005-0000-0000-0000A8000000}"/>
    <cellStyle name="Обычный 6 2 2 5 3" xfId="160" xr:uid="{00000000-0005-0000-0000-0000A9000000}"/>
    <cellStyle name="Обычный 6 2 2 5 3 2" xfId="332" xr:uid="{00000000-0005-0000-0000-0000AA000000}"/>
    <cellStyle name="Обычный 6 2 2 5 3 3" xfId="503" xr:uid="{00000000-0005-0000-0000-0000AB000000}"/>
    <cellStyle name="Обычный 6 2 2 5 4" xfId="330" xr:uid="{00000000-0005-0000-0000-0000AC000000}"/>
    <cellStyle name="Обычный 6 2 2 5 5" xfId="501" xr:uid="{00000000-0005-0000-0000-0000AD000000}"/>
    <cellStyle name="Обычный 6 2 2 6" xfId="161" xr:uid="{00000000-0005-0000-0000-0000AE000000}"/>
    <cellStyle name="Обычный 6 2 2 6 2" xfId="333" xr:uid="{00000000-0005-0000-0000-0000AF000000}"/>
    <cellStyle name="Обычный 6 2 2 6 3" xfId="504" xr:uid="{00000000-0005-0000-0000-0000B0000000}"/>
    <cellStyle name="Обычный 6 2 2 7" xfId="162" xr:uid="{00000000-0005-0000-0000-0000B1000000}"/>
    <cellStyle name="Обычный 6 2 2 7 2" xfId="334" xr:uid="{00000000-0005-0000-0000-0000B2000000}"/>
    <cellStyle name="Обычный 6 2 2 7 3" xfId="505" xr:uid="{00000000-0005-0000-0000-0000B3000000}"/>
    <cellStyle name="Обычный 6 2 2 8" xfId="163" xr:uid="{00000000-0005-0000-0000-0000B4000000}"/>
    <cellStyle name="Обычный 6 2 2 8 2" xfId="335" xr:uid="{00000000-0005-0000-0000-0000B5000000}"/>
    <cellStyle name="Обычный 6 2 2 8 3" xfId="506" xr:uid="{00000000-0005-0000-0000-0000B6000000}"/>
    <cellStyle name="Обычный 6 2 2 9" xfId="112" xr:uid="{00000000-0005-0000-0000-0000B7000000}"/>
    <cellStyle name="Обычный 6 2 3" xfId="102" xr:uid="{00000000-0005-0000-0000-0000B8000000}"/>
    <cellStyle name="Обычный 6 2 3 10" xfId="287" xr:uid="{00000000-0005-0000-0000-0000B9000000}"/>
    <cellStyle name="Обычный 6 2 3 11" xfId="458" xr:uid="{00000000-0005-0000-0000-0000BA000000}"/>
    <cellStyle name="Обычный 6 2 3 2" xfId="117" xr:uid="{00000000-0005-0000-0000-0000BB000000}"/>
    <cellStyle name="Обычный 6 2 3 2 2" xfId="134" xr:uid="{00000000-0005-0000-0000-0000BC000000}"/>
    <cellStyle name="Обычный 6 2 3 2 2 2" xfId="164" xr:uid="{00000000-0005-0000-0000-0000BD000000}"/>
    <cellStyle name="Обычный 6 2 3 2 2 2 2" xfId="165" xr:uid="{00000000-0005-0000-0000-0000BE000000}"/>
    <cellStyle name="Обычный 6 2 3 2 2 2 2 2" xfId="337" xr:uid="{00000000-0005-0000-0000-0000BF000000}"/>
    <cellStyle name="Обычный 6 2 3 2 2 2 2 3" xfId="508" xr:uid="{00000000-0005-0000-0000-0000C0000000}"/>
    <cellStyle name="Обычный 6 2 3 2 2 2 3" xfId="166" xr:uid="{00000000-0005-0000-0000-0000C1000000}"/>
    <cellStyle name="Обычный 6 2 3 2 2 2 3 2" xfId="338" xr:uid="{00000000-0005-0000-0000-0000C2000000}"/>
    <cellStyle name="Обычный 6 2 3 2 2 2 3 3" xfId="509" xr:uid="{00000000-0005-0000-0000-0000C3000000}"/>
    <cellStyle name="Обычный 6 2 3 2 2 2 4" xfId="336" xr:uid="{00000000-0005-0000-0000-0000C4000000}"/>
    <cellStyle name="Обычный 6 2 3 2 2 2 5" xfId="507" xr:uid="{00000000-0005-0000-0000-0000C5000000}"/>
    <cellStyle name="Обычный 6 2 3 2 2 3" xfId="167" xr:uid="{00000000-0005-0000-0000-0000C6000000}"/>
    <cellStyle name="Обычный 6 2 3 2 2 3 2" xfId="339" xr:uid="{00000000-0005-0000-0000-0000C7000000}"/>
    <cellStyle name="Обычный 6 2 3 2 2 3 3" xfId="510" xr:uid="{00000000-0005-0000-0000-0000C8000000}"/>
    <cellStyle name="Обычный 6 2 3 2 2 4" xfId="168" xr:uid="{00000000-0005-0000-0000-0000C9000000}"/>
    <cellStyle name="Обычный 6 2 3 2 2 4 2" xfId="340" xr:uid="{00000000-0005-0000-0000-0000CA000000}"/>
    <cellStyle name="Обычный 6 2 3 2 2 4 3" xfId="511" xr:uid="{00000000-0005-0000-0000-0000CB000000}"/>
    <cellStyle name="Обычный 6 2 3 2 2 5" xfId="306" xr:uid="{00000000-0005-0000-0000-0000CC000000}"/>
    <cellStyle name="Обычный 6 2 3 2 2 6" xfId="477" xr:uid="{00000000-0005-0000-0000-0000CD000000}"/>
    <cellStyle name="Обычный 6 2 3 2 3" xfId="136" xr:uid="{00000000-0005-0000-0000-0000CE000000}"/>
    <cellStyle name="Обычный 6 2 3 2 3 2" xfId="169" xr:uid="{00000000-0005-0000-0000-0000CF000000}"/>
    <cellStyle name="Обычный 6 2 3 2 3 2 2" xfId="341" xr:uid="{00000000-0005-0000-0000-0000D0000000}"/>
    <cellStyle name="Обычный 6 2 3 2 3 2 3" xfId="512" xr:uid="{00000000-0005-0000-0000-0000D1000000}"/>
    <cellStyle name="Обычный 6 2 3 2 3 3" xfId="170" xr:uid="{00000000-0005-0000-0000-0000D2000000}"/>
    <cellStyle name="Обычный 6 2 3 2 3 3 2" xfId="342" xr:uid="{00000000-0005-0000-0000-0000D3000000}"/>
    <cellStyle name="Обычный 6 2 3 2 3 3 3" xfId="513" xr:uid="{00000000-0005-0000-0000-0000D4000000}"/>
    <cellStyle name="Обычный 6 2 3 2 3 4" xfId="308" xr:uid="{00000000-0005-0000-0000-0000D5000000}"/>
    <cellStyle name="Обычный 6 2 3 2 3 5" xfId="479" xr:uid="{00000000-0005-0000-0000-0000D6000000}"/>
    <cellStyle name="Обычный 6 2 3 2 4" xfId="171" xr:uid="{00000000-0005-0000-0000-0000D7000000}"/>
    <cellStyle name="Обычный 6 2 3 2 4 2" xfId="343" xr:uid="{00000000-0005-0000-0000-0000D8000000}"/>
    <cellStyle name="Обычный 6 2 3 2 4 3" xfId="514" xr:uid="{00000000-0005-0000-0000-0000D9000000}"/>
    <cellStyle name="Обычный 6 2 3 2 5" xfId="172" xr:uid="{00000000-0005-0000-0000-0000DA000000}"/>
    <cellStyle name="Обычный 6 2 3 2 5 2" xfId="344" xr:uid="{00000000-0005-0000-0000-0000DB000000}"/>
    <cellStyle name="Обычный 6 2 3 2 5 3" xfId="515" xr:uid="{00000000-0005-0000-0000-0000DC000000}"/>
    <cellStyle name="Обычный 6 2 3 2 6" xfId="289" xr:uid="{00000000-0005-0000-0000-0000DD000000}"/>
    <cellStyle name="Обычный 6 2 3 2 7" xfId="460" xr:uid="{00000000-0005-0000-0000-0000DE000000}"/>
    <cellStyle name="Обычный 6 2 3 3" xfId="132" xr:uid="{00000000-0005-0000-0000-0000DF000000}"/>
    <cellStyle name="Обычный 6 2 3 3 2" xfId="173" xr:uid="{00000000-0005-0000-0000-0000E0000000}"/>
    <cellStyle name="Обычный 6 2 3 3 2 2" xfId="174" xr:uid="{00000000-0005-0000-0000-0000E1000000}"/>
    <cellStyle name="Обычный 6 2 3 3 2 2 2" xfId="346" xr:uid="{00000000-0005-0000-0000-0000E2000000}"/>
    <cellStyle name="Обычный 6 2 3 3 2 2 3" xfId="517" xr:uid="{00000000-0005-0000-0000-0000E3000000}"/>
    <cellStyle name="Обычный 6 2 3 3 2 3" xfId="175" xr:uid="{00000000-0005-0000-0000-0000E4000000}"/>
    <cellStyle name="Обычный 6 2 3 3 2 3 2" xfId="347" xr:uid="{00000000-0005-0000-0000-0000E5000000}"/>
    <cellStyle name="Обычный 6 2 3 3 2 3 3" xfId="518" xr:uid="{00000000-0005-0000-0000-0000E6000000}"/>
    <cellStyle name="Обычный 6 2 3 3 2 4" xfId="345" xr:uid="{00000000-0005-0000-0000-0000E7000000}"/>
    <cellStyle name="Обычный 6 2 3 3 2 5" xfId="516" xr:uid="{00000000-0005-0000-0000-0000E8000000}"/>
    <cellStyle name="Обычный 6 2 3 3 3" xfId="176" xr:uid="{00000000-0005-0000-0000-0000E9000000}"/>
    <cellStyle name="Обычный 6 2 3 3 3 2" xfId="348" xr:uid="{00000000-0005-0000-0000-0000EA000000}"/>
    <cellStyle name="Обычный 6 2 3 3 3 3" xfId="519" xr:uid="{00000000-0005-0000-0000-0000EB000000}"/>
    <cellStyle name="Обычный 6 2 3 3 4" xfId="177" xr:uid="{00000000-0005-0000-0000-0000EC000000}"/>
    <cellStyle name="Обычный 6 2 3 3 4 2" xfId="349" xr:uid="{00000000-0005-0000-0000-0000ED000000}"/>
    <cellStyle name="Обычный 6 2 3 3 4 3" xfId="520" xr:uid="{00000000-0005-0000-0000-0000EE000000}"/>
    <cellStyle name="Обычный 6 2 3 3 5" xfId="304" xr:uid="{00000000-0005-0000-0000-0000EF000000}"/>
    <cellStyle name="Обычный 6 2 3 3 6" xfId="475" xr:uid="{00000000-0005-0000-0000-0000F0000000}"/>
    <cellStyle name="Обычный 6 2 3 4" xfId="125" xr:uid="{00000000-0005-0000-0000-0000F1000000}"/>
    <cellStyle name="Обычный 6 2 3 4 2" xfId="178" xr:uid="{00000000-0005-0000-0000-0000F2000000}"/>
    <cellStyle name="Обычный 6 2 3 4 2 2" xfId="179" xr:uid="{00000000-0005-0000-0000-0000F3000000}"/>
    <cellStyle name="Обычный 6 2 3 4 2 2 2" xfId="351" xr:uid="{00000000-0005-0000-0000-0000F4000000}"/>
    <cellStyle name="Обычный 6 2 3 4 2 2 3" xfId="522" xr:uid="{00000000-0005-0000-0000-0000F5000000}"/>
    <cellStyle name="Обычный 6 2 3 4 2 3" xfId="180" xr:uid="{00000000-0005-0000-0000-0000F6000000}"/>
    <cellStyle name="Обычный 6 2 3 4 2 3 2" xfId="352" xr:uid="{00000000-0005-0000-0000-0000F7000000}"/>
    <cellStyle name="Обычный 6 2 3 4 2 3 3" xfId="523" xr:uid="{00000000-0005-0000-0000-0000F8000000}"/>
    <cellStyle name="Обычный 6 2 3 4 2 4" xfId="350" xr:uid="{00000000-0005-0000-0000-0000F9000000}"/>
    <cellStyle name="Обычный 6 2 3 4 2 5" xfId="521" xr:uid="{00000000-0005-0000-0000-0000FA000000}"/>
    <cellStyle name="Обычный 6 2 3 4 3" xfId="181" xr:uid="{00000000-0005-0000-0000-0000FB000000}"/>
    <cellStyle name="Обычный 6 2 3 4 3 2" xfId="353" xr:uid="{00000000-0005-0000-0000-0000FC000000}"/>
    <cellStyle name="Обычный 6 2 3 4 3 3" xfId="524" xr:uid="{00000000-0005-0000-0000-0000FD000000}"/>
    <cellStyle name="Обычный 6 2 3 4 4" xfId="182" xr:uid="{00000000-0005-0000-0000-0000FE000000}"/>
    <cellStyle name="Обычный 6 2 3 4 4 2" xfId="354" xr:uid="{00000000-0005-0000-0000-0000FF000000}"/>
    <cellStyle name="Обычный 6 2 3 4 4 3" xfId="525" xr:uid="{00000000-0005-0000-0000-000000010000}"/>
    <cellStyle name="Обычный 6 2 3 4 5" xfId="297" xr:uid="{00000000-0005-0000-0000-000001010000}"/>
    <cellStyle name="Обычный 6 2 3 4 6" xfId="468" xr:uid="{00000000-0005-0000-0000-000002010000}"/>
    <cellStyle name="Обычный 6 2 3 5" xfId="183" xr:uid="{00000000-0005-0000-0000-000003010000}"/>
    <cellStyle name="Обычный 6 2 3 5 2" xfId="184" xr:uid="{00000000-0005-0000-0000-000004010000}"/>
    <cellStyle name="Обычный 6 2 3 5 2 2" xfId="356" xr:uid="{00000000-0005-0000-0000-000005010000}"/>
    <cellStyle name="Обычный 6 2 3 5 2 3" xfId="527" xr:uid="{00000000-0005-0000-0000-000006010000}"/>
    <cellStyle name="Обычный 6 2 3 5 3" xfId="185" xr:uid="{00000000-0005-0000-0000-000007010000}"/>
    <cellStyle name="Обычный 6 2 3 5 3 2" xfId="357" xr:uid="{00000000-0005-0000-0000-000008010000}"/>
    <cellStyle name="Обычный 6 2 3 5 3 3" xfId="528" xr:uid="{00000000-0005-0000-0000-000009010000}"/>
    <cellStyle name="Обычный 6 2 3 5 4" xfId="355" xr:uid="{00000000-0005-0000-0000-00000A010000}"/>
    <cellStyle name="Обычный 6 2 3 5 5" xfId="526" xr:uid="{00000000-0005-0000-0000-00000B010000}"/>
    <cellStyle name="Обычный 6 2 3 6" xfId="186" xr:uid="{00000000-0005-0000-0000-00000C010000}"/>
    <cellStyle name="Обычный 6 2 3 6 2" xfId="358" xr:uid="{00000000-0005-0000-0000-00000D010000}"/>
    <cellStyle name="Обычный 6 2 3 6 3" xfId="529" xr:uid="{00000000-0005-0000-0000-00000E010000}"/>
    <cellStyle name="Обычный 6 2 3 7" xfId="187" xr:uid="{00000000-0005-0000-0000-00000F010000}"/>
    <cellStyle name="Обычный 6 2 3 7 2" xfId="359" xr:uid="{00000000-0005-0000-0000-000010010000}"/>
    <cellStyle name="Обычный 6 2 3 7 3" xfId="530" xr:uid="{00000000-0005-0000-0000-000011010000}"/>
    <cellStyle name="Обычный 6 2 3 8" xfId="188" xr:uid="{00000000-0005-0000-0000-000012010000}"/>
    <cellStyle name="Обычный 6 2 3 8 2" xfId="360" xr:uid="{00000000-0005-0000-0000-000013010000}"/>
    <cellStyle name="Обычный 6 2 3 8 3" xfId="531" xr:uid="{00000000-0005-0000-0000-000014010000}"/>
    <cellStyle name="Обычный 6 2 3 9" xfId="114" xr:uid="{00000000-0005-0000-0000-000015010000}"/>
    <cellStyle name="Обычный 6 2 4" xfId="129" xr:uid="{00000000-0005-0000-0000-000016010000}"/>
    <cellStyle name="Обычный 6 2 4 2" xfId="189" xr:uid="{00000000-0005-0000-0000-000017010000}"/>
    <cellStyle name="Обычный 6 2 4 2 2" xfId="190" xr:uid="{00000000-0005-0000-0000-000018010000}"/>
    <cellStyle name="Обычный 6 2 4 2 2 2" xfId="362" xr:uid="{00000000-0005-0000-0000-000019010000}"/>
    <cellStyle name="Обычный 6 2 4 2 2 3" xfId="533" xr:uid="{00000000-0005-0000-0000-00001A010000}"/>
    <cellStyle name="Обычный 6 2 4 2 3" xfId="191" xr:uid="{00000000-0005-0000-0000-00001B010000}"/>
    <cellStyle name="Обычный 6 2 4 2 3 2" xfId="363" xr:uid="{00000000-0005-0000-0000-00001C010000}"/>
    <cellStyle name="Обычный 6 2 4 2 3 3" xfId="534" xr:uid="{00000000-0005-0000-0000-00001D010000}"/>
    <cellStyle name="Обычный 6 2 4 2 4" xfId="361" xr:uid="{00000000-0005-0000-0000-00001E010000}"/>
    <cellStyle name="Обычный 6 2 4 2 5" xfId="532" xr:uid="{00000000-0005-0000-0000-00001F010000}"/>
    <cellStyle name="Обычный 6 2 4 3" xfId="192" xr:uid="{00000000-0005-0000-0000-000020010000}"/>
    <cellStyle name="Обычный 6 2 4 3 2" xfId="364" xr:uid="{00000000-0005-0000-0000-000021010000}"/>
    <cellStyle name="Обычный 6 2 4 3 3" xfId="535" xr:uid="{00000000-0005-0000-0000-000022010000}"/>
    <cellStyle name="Обычный 6 2 4 4" xfId="193" xr:uid="{00000000-0005-0000-0000-000023010000}"/>
    <cellStyle name="Обычный 6 2 4 4 2" xfId="365" xr:uid="{00000000-0005-0000-0000-000024010000}"/>
    <cellStyle name="Обычный 6 2 4 4 3" xfId="536" xr:uid="{00000000-0005-0000-0000-000025010000}"/>
    <cellStyle name="Обычный 6 2 4 5" xfId="301" xr:uid="{00000000-0005-0000-0000-000026010000}"/>
    <cellStyle name="Обычный 6 2 4 6" xfId="472" xr:uid="{00000000-0005-0000-0000-000027010000}"/>
    <cellStyle name="Обычный 6 2 5" xfId="122" xr:uid="{00000000-0005-0000-0000-000028010000}"/>
    <cellStyle name="Обычный 6 2 5 2" xfId="194" xr:uid="{00000000-0005-0000-0000-000029010000}"/>
    <cellStyle name="Обычный 6 2 5 2 2" xfId="195" xr:uid="{00000000-0005-0000-0000-00002A010000}"/>
    <cellStyle name="Обычный 6 2 5 2 2 2" xfId="367" xr:uid="{00000000-0005-0000-0000-00002B010000}"/>
    <cellStyle name="Обычный 6 2 5 2 2 3" xfId="538" xr:uid="{00000000-0005-0000-0000-00002C010000}"/>
    <cellStyle name="Обычный 6 2 5 2 3" xfId="196" xr:uid="{00000000-0005-0000-0000-00002D010000}"/>
    <cellStyle name="Обычный 6 2 5 2 3 2" xfId="368" xr:uid="{00000000-0005-0000-0000-00002E010000}"/>
    <cellStyle name="Обычный 6 2 5 2 3 3" xfId="539" xr:uid="{00000000-0005-0000-0000-00002F010000}"/>
    <cellStyle name="Обычный 6 2 5 2 4" xfId="366" xr:uid="{00000000-0005-0000-0000-000030010000}"/>
    <cellStyle name="Обычный 6 2 5 2 5" xfId="537" xr:uid="{00000000-0005-0000-0000-000031010000}"/>
    <cellStyle name="Обычный 6 2 5 3" xfId="197" xr:uid="{00000000-0005-0000-0000-000032010000}"/>
    <cellStyle name="Обычный 6 2 5 3 2" xfId="369" xr:uid="{00000000-0005-0000-0000-000033010000}"/>
    <cellStyle name="Обычный 6 2 5 3 3" xfId="540" xr:uid="{00000000-0005-0000-0000-000034010000}"/>
    <cellStyle name="Обычный 6 2 5 4" xfId="198" xr:uid="{00000000-0005-0000-0000-000035010000}"/>
    <cellStyle name="Обычный 6 2 5 4 2" xfId="370" xr:uid="{00000000-0005-0000-0000-000036010000}"/>
    <cellStyle name="Обычный 6 2 5 4 3" xfId="541" xr:uid="{00000000-0005-0000-0000-000037010000}"/>
    <cellStyle name="Обычный 6 2 5 5" xfId="294" xr:uid="{00000000-0005-0000-0000-000038010000}"/>
    <cellStyle name="Обычный 6 2 5 6" xfId="465" xr:uid="{00000000-0005-0000-0000-000039010000}"/>
    <cellStyle name="Обычный 6 2 6" xfId="199" xr:uid="{00000000-0005-0000-0000-00003A010000}"/>
    <cellStyle name="Обычный 6 2 6 2" xfId="200" xr:uid="{00000000-0005-0000-0000-00003B010000}"/>
    <cellStyle name="Обычный 6 2 6 2 2" xfId="372" xr:uid="{00000000-0005-0000-0000-00003C010000}"/>
    <cellStyle name="Обычный 6 2 6 2 3" xfId="543" xr:uid="{00000000-0005-0000-0000-00003D010000}"/>
    <cellStyle name="Обычный 6 2 6 3" xfId="201" xr:uid="{00000000-0005-0000-0000-00003E010000}"/>
    <cellStyle name="Обычный 6 2 6 3 2" xfId="373" xr:uid="{00000000-0005-0000-0000-00003F010000}"/>
    <cellStyle name="Обычный 6 2 6 3 3" xfId="544" xr:uid="{00000000-0005-0000-0000-000040010000}"/>
    <cellStyle name="Обычный 6 2 6 4" xfId="371" xr:uid="{00000000-0005-0000-0000-000041010000}"/>
    <cellStyle name="Обычный 6 2 6 5" xfId="542" xr:uid="{00000000-0005-0000-0000-000042010000}"/>
    <cellStyle name="Обычный 6 2 7" xfId="202" xr:uid="{00000000-0005-0000-0000-000043010000}"/>
    <cellStyle name="Обычный 6 2 7 2" xfId="374" xr:uid="{00000000-0005-0000-0000-000044010000}"/>
    <cellStyle name="Обычный 6 2 7 3" xfId="545" xr:uid="{00000000-0005-0000-0000-000045010000}"/>
    <cellStyle name="Обычный 6 2 8" xfId="203" xr:uid="{00000000-0005-0000-0000-000046010000}"/>
    <cellStyle name="Обычный 6 2 8 2" xfId="375" xr:uid="{00000000-0005-0000-0000-000047010000}"/>
    <cellStyle name="Обычный 6 2 8 3" xfId="546" xr:uid="{00000000-0005-0000-0000-000048010000}"/>
    <cellStyle name="Обычный 6 2 9" xfId="204" xr:uid="{00000000-0005-0000-0000-000049010000}"/>
    <cellStyle name="Обычный 6 2 9 2" xfId="376" xr:uid="{00000000-0005-0000-0000-00004A010000}"/>
    <cellStyle name="Обычный 6 2 9 3" xfId="547" xr:uid="{00000000-0005-0000-0000-00004B010000}"/>
    <cellStyle name="Обычный 6 3" xfId="126" xr:uid="{00000000-0005-0000-0000-00004C010000}"/>
    <cellStyle name="Обычный 6 3 2" xfId="205" xr:uid="{00000000-0005-0000-0000-00004D010000}"/>
    <cellStyle name="Обычный 6 3 2 2" xfId="206" xr:uid="{00000000-0005-0000-0000-00004E010000}"/>
    <cellStyle name="Обычный 6 3 2 2 2" xfId="378" xr:uid="{00000000-0005-0000-0000-00004F010000}"/>
    <cellStyle name="Обычный 6 3 2 2 3" xfId="549" xr:uid="{00000000-0005-0000-0000-000050010000}"/>
    <cellStyle name="Обычный 6 3 2 3" xfId="207" xr:uid="{00000000-0005-0000-0000-000051010000}"/>
    <cellStyle name="Обычный 6 3 2 3 2" xfId="379" xr:uid="{00000000-0005-0000-0000-000052010000}"/>
    <cellStyle name="Обычный 6 3 2 3 3" xfId="550" xr:uid="{00000000-0005-0000-0000-000053010000}"/>
    <cellStyle name="Обычный 6 3 2 4" xfId="377" xr:uid="{00000000-0005-0000-0000-000054010000}"/>
    <cellStyle name="Обычный 6 3 2 5" xfId="548" xr:uid="{00000000-0005-0000-0000-000055010000}"/>
    <cellStyle name="Обычный 6 3 3" xfId="208" xr:uid="{00000000-0005-0000-0000-000056010000}"/>
    <cellStyle name="Обычный 6 3 3 2" xfId="380" xr:uid="{00000000-0005-0000-0000-000057010000}"/>
    <cellStyle name="Обычный 6 3 3 3" xfId="551" xr:uid="{00000000-0005-0000-0000-000058010000}"/>
    <cellStyle name="Обычный 6 3 4" xfId="209" xr:uid="{00000000-0005-0000-0000-000059010000}"/>
    <cellStyle name="Обычный 6 3 4 2" xfId="381" xr:uid="{00000000-0005-0000-0000-00005A010000}"/>
    <cellStyle name="Обычный 6 3 4 3" xfId="552" xr:uid="{00000000-0005-0000-0000-00005B010000}"/>
    <cellStyle name="Обычный 6 3 5" xfId="298" xr:uid="{00000000-0005-0000-0000-00005C010000}"/>
    <cellStyle name="Обычный 6 3 6" xfId="469" xr:uid="{00000000-0005-0000-0000-00005D010000}"/>
    <cellStyle name="Обычный 6 4" xfId="119" xr:uid="{00000000-0005-0000-0000-00005E010000}"/>
    <cellStyle name="Обычный 6 4 2" xfId="210" xr:uid="{00000000-0005-0000-0000-00005F010000}"/>
    <cellStyle name="Обычный 6 4 2 2" xfId="211" xr:uid="{00000000-0005-0000-0000-000060010000}"/>
    <cellStyle name="Обычный 6 4 2 2 2" xfId="383" xr:uid="{00000000-0005-0000-0000-000061010000}"/>
    <cellStyle name="Обычный 6 4 2 2 3" xfId="554" xr:uid="{00000000-0005-0000-0000-000062010000}"/>
    <cellStyle name="Обычный 6 4 2 3" xfId="212" xr:uid="{00000000-0005-0000-0000-000063010000}"/>
    <cellStyle name="Обычный 6 4 2 3 2" xfId="384" xr:uid="{00000000-0005-0000-0000-000064010000}"/>
    <cellStyle name="Обычный 6 4 2 3 3" xfId="555" xr:uid="{00000000-0005-0000-0000-000065010000}"/>
    <cellStyle name="Обычный 6 4 2 4" xfId="382" xr:uid="{00000000-0005-0000-0000-000066010000}"/>
    <cellStyle name="Обычный 6 4 2 5" xfId="553" xr:uid="{00000000-0005-0000-0000-000067010000}"/>
    <cellStyle name="Обычный 6 4 3" xfId="213" xr:uid="{00000000-0005-0000-0000-000068010000}"/>
    <cellStyle name="Обычный 6 4 3 2" xfId="385" xr:uid="{00000000-0005-0000-0000-000069010000}"/>
    <cellStyle name="Обычный 6 4 3 3" xfId="556" xr:uid="{00000000-0005-0000-0000-00006A010000}"/>
    <cellStyle name="Обычный 6 4 4" xfId="214" xr:uid="{00000000-0005-0000-0000-00006B010000}"/>
    <cellStyle name="Обычный 6 4 4 2" xfId="386" xr:uid="{00000000-0005-0000-0000-00006C010000}"/>
    <cellStyle name="Обычный 6 4 4 3" xfId="557" xr:uid="{00000000-0005-0000-0000-00006D010000}"/>
    <cellStyle name="Обычный 6 4 5" xfId="291" xr:uid="{00000000-0005-0000-0000-00006E010000}"/>
    <cellStyle name="Обычный 6 4 6" xfId="462" xr:uid="{00000000-0005-0000-0000-00006F010000}"/>
    <cellStyle name="Обычный 6 5" xfId="215" xr:uid="{00000000-0005-0000-0000-000070010000}"/>
    <cellStyle name="Обычный 6 5 2" xfId="216" xr:uid="{00000000-0005-0000-0000-000071010000}"/>
    <cellStyle name="Обычный 6 5 2 2" xfId="388" xr:uid="{00000000-0005-0000-0000-000072010000}"/>
    <cellStyle name="Обычный 6 5 2 3" xfId="559" xr:uid="{00000000-0005-0000-0000-000073010000}"/>
    <cellStyle name="Обычный 6 5 3" xfId="217" xr:uid="{00000000-0005-0000-0000-000074010000}"/>
    <cellStyle name="Обычный 6 5 3 2" xfId="389" xr:uid="{00000000-0005-0000-0000-000075010000}"/>
    <cellStyle name="Обычный 6 5 3 3" xfId="560" xr:uid="{00000000-0005-0000-0000-000076010000}"/>
    <cellStyle name="Обычный 6 5 4" xfId="387" xr:uid="{00000000-0005-0000-0000-000077010000}"/>
    <cellStyle name="Обычный 6 5 5" xfId="558" xr:uid="{00000000-0005-0000-0000-000078010000}"/>
    <cellStyle name="Обычный 6 6" xfId="218" xr:uid="{00000000-0005-0000-0000-000079010000}"/>
    <cellStyle name="Обычный 6 6 2" xfId="390" xr:uid="{00000000-0005-0000-0000-00007A010000}"/>
    <cellStyle name="Обычный 6 6 3" xfId="561" xr:uid="{00000000-0005-0000-0000-00007B010000}"/>
    <cellStyle name="Обычный 6 7" xfId="219" xr:uid="{00000000-0005-0000-0000-00007C010000}"/>
    <cellStyle name="Обычный 6 7 2" xfId="391" xr:uid="{00000000-0005-0000-0000-00007D010000}"/>
    <cellStyle name="Обычный 6 7 3" xfId="562" xr:uid="{00000000-0005-0000-0000-00007E010000}"/>
    <cellStyle name="Обычный 6 8" xfId="220" xr:uid="{00000000-0005-0000-0000-00007F010000}"/>
    <cellStyle name="Обычный 6 8 2" xfId="392" xr:uid="{00000000-0005-0000-0000-000080010000}"/>
    <cellStyle name="Обычный 6 8 3" xfId="563" xr:uid="{00000000-0005-0000-0000-000081010000}"/>
    <cellStyle name="Обычный 6 9" xfId="108" xr:uid="{00000000-0005-0000-0000-000082010000}"/>
    <cellStyle name="Обычный 7" xfId="55" xr:uid="{00000000-0005-0000-0000-000083010000}"/>
    <cellStyle name="Обычный 7 2" xfId="59" xr:uid="{00000000-0005-0000-0000-000084010000}"/>
    <cellStyle name="Обычный 7 2 10" xfId="457" xr:uid="{00000000-0005-0000-0000-000085010000}"/>
    <cellStyle name="Обычный 7 2 2" xfId="131" xr:uid="{00000000-0005-0000-0000-000086010000}"/>
    <cellStyle name="Обычный 7 2 2 2" xfId="221" xr:uid="{00000000-0005-0000-0000-000087010000}"/>
    <cellStyle name="Обычный 7 2 2 2 2" xfId="222" xr:uid="{00000000-0005-0000-0000-000088010000}"/>
    <cellStyle name="Обычный 7 2 2 2 2 2" xfId="394" xr:uid="{00000000-0005-0000-0000-000089010000}"/>
    <cellStyle name="Обычный 7 2 2 2 2 3" xfId="565" xr:uid="{00000000-0005-0000-0000-00008A010000}"/>
    <cellStyle name="Обычный 7 2 2 2 3" xfId="223" xr:uid="{00000000-0005-0000-0000-00008B010000}"/>
    <cellStyle name="Обычный 7 2 2 2 3 2" xfId="395" xr:uid="{00000000-0005-0000-0000-00008C010000}"/>
    <cellStyle name="Обычный 7 2 2 2 3 3" xfId="566" xr:uid="{00000000-0005-0000-0000-00008D010000}"/>
    <cellStyle name="Обычный 7 2 2 2 4" xfId="393" xr:uid="{00000000-0005-0000-0000-00008E010000}"/>
    <cellStyle name="Обычный 7 2 2 2 5" xfId="564" xr:uid="{00000000-0005-0000-0000-00008F010000}"/>
    <cellStyle name="Обычный 7 2 2 3" xfId="224" xr:uid="{00000000-0005-0000-0000-000090010000}"/>
    <cellStyle name="Обычный 7 2 2 3 2" xfId="396" xr:uid="{00000000-0005-0000-0000-000091010000}"/>
    <cellStyle name="Обычный 7 2 2 3 3" xfId="567" xr:uid="{00000000-0005-0000-0000-000092010000}"/>
    <cellStyle name="Обычный 7 2 2 4" xfId="225" xr:uid="{00000000-0005-0000-0000-000093010000}"/>
    <cellStyle name="Обычный 7 2 2 4 2" xfId="397" xr:uid="{00000000-0005-0000-0000-000094010000}"/>
    <cellStyle name="Обычный 7 2 2 4 3" xfId="568" xr:uid="{00000000-0005-0000-0000-000095010000}"/>
    <cellStyle name="Обычный 7 2 2 5" xfId="303" xr:uid="{00000000-0005-0000-0000-000096010000}"/>
    <cellStyle name="Обычный 7 2 2 6" xfId="474" xr:uid="{00000000-0005-0000-0000-000097010000}"/>
    <cellStyle name="Обычный 7 2 3" xfId="124" xr:uid="{00000000-0005-0000-0000-000098010000}"/>
    <cellStyle name="Обычный 7 2 3 2" xfId="226" xr:uid="{00000000-0005-0000-0000-000099010000}"/>
    <cellStyle name="Обычный 7 2 3 2 2" xfId="227" xr:uid="{00000000-0005-0000-0000-00009A010000}"/>
    <cellStyle name="Обычный 7 2 3 2 2 2" xfId="399" xr:uid="{00000000-0005-0000-0000-00009B010000}"/>
    <cellStyle name="Обычный 7 2 3 2 2 3" xfId="570" xr:uid="{00000000-0005-0000-0000-00009C010000}"/>
    <cellStyle name="Обычный 7 2 3 2 3" xfId="228" xr:uid="{00000000-0005-0000-0000-00009D010000}"/>
    <cellStyle name="Обычный 7 2 3 2 3 2" xfId="400" xr:uid="{00000000-0005-0000-0000-00009E010000}"/>
    <cellStyle name="Обычный 7 2 3 2 3 3" xfId="571" xr:uid="{00000000-0005-0000-0000-00009F010000}"/>
    <cellStyle name="Обычный 7 2 3 2 4" xfId="398" xr:uid="{00000000-0005-0000-0000-0000A0010000}"/>
    <cellStyle name="Обычный 7 2 3 2 5" xfId="569" xr:uid="{00000000-0005-0000-0000-0000A1010000}"/>
    <cellStyle name="Обычный 7 2 3 3" xfId="229" xr:uid="{00000000-0005-0000-0000-0000A2010000}"/>
    <cellStyle name="Обычный 7 2 3 3 2" xfId="401" xr:uid="{00000000-0005-0000-0000-0000A3010000}"/>
    <cellStyle name="Обычный 7 2 3 3 3" xfId="572" xr:uid="{00000000-0005-0000-0000-0000A4010000}"/>
    <cellStyle name="Обычный 7 2 3 4" xfId="230" xr:uid="{00000000-0005-0000-0000-0000A5010000}"/>
    <cellStyle name="Обычный 7 2 3 4 2" xfId="402" xr:uid="{00000000-0005-0000-0000-0000A6010000}"/>
    <cellStyle name="Обычный 7 2 3 4 3" xfId="573" xr:uid="{00000000-0005-0000-0000-0000A7010000}"/>
    <cellStyle name="Обычный 7 2 3 5" xfId="296" xr:uid="{00000000-0005-0000-0000-0000A8010000}"/>
    <cellStyle name="Обычный 7 2 3 6" xfId="467" xr:uid="{00000000-0005-0000-0000-0000A9010000}"/>
    <cellStyle name="Обычный 7 2 4" xfId="231" xr:uid="{00000000-0005-0000-0000-0000AA010000}"/>
    <cellStyle name="Обычный 7 2 4 2" xfId="232" xr:uid="{00000000-0005-0000-0000-0000AB010000}"/>
    <cellStyle name="Обычный 7 2 4 2 2" xfId="404" xr:uid="{00000000-0005-0000-0000-0000AC010000}"/>
    <cellStyle name="Обычный 7 2 4 2 3" xfId="575" xr:uid="{00000000-0005-0000-0000-0000AD010000}"/>
    <cellStyle name="Обычный 7 2 4 3" xfId="233" xr:uid="{00000000-0005-0000-0000-0000AE010000}"/>
    <cellStyle name="Обычный 7 2 4 3 2" xfId="405" xr:uid="{00000000-0005-0000-0000-0000AF010000}"/>
    <cellStyle name="Обычный 7 2 4 3 3" xfId="576" xr:uid="{00000000-0005-0000-0000-0000B0010000}"/>
    <cellStyle name="Обычный 7 2 4 4" xfId="403" xr:uid="{00000000-0005-0000-0000-0000B1010000}"/>
    <cellStyle name="Обычный 7 2 4 5" xfId="574" xr:uid="{00000000-0005-0000-0000-0000B2010000}"/>
    <cellStyle name="Обычный 7 2 5" xfId="234" xr:uid="{00000000-0005-0000-0000-0000B3010000}"/>
    <cellStyle name="Обычный 7 2 5 2" xfId="406" xr:uid="{00000000-0005-0000-0000-0000B4010000}"/>
    <cellStyle name="Обычный 7 2 5 3" xfId="577" xr:uid="{00000000-0005-0000-0000-0000B5010000}"/>
    <cellStyle name="Обычный 7 2 6" xfId="235" xr:uid="{00000000-0005-0000-0000-0000B6010000}"/>
    <cellStyle name="Обычный 7 2 6 2" xfId="407" xr:uid="{00000000-0005-0000-0000-0000B7010000}"/>
    <cellStyle name="Обычный 7 2 6 3" xfId="578" xr:uid="{00000000-0005-0000-0000-0000B8010000}"/>
    <cellStyle name="Обычный 7 2 7" xfId="236" xr:uid="{00000000-0005-0000-0000-0000B9010000}"/>
    <cellStyle name="Обычный 7 2 7 2" xfId="408" xr:uid="{00000000-0005-0000-0000-0000BA010000}"/>
    <cellStyle name="Обычный 7 2 7 3" xfId="579" xr:uid="{00000000-0005-0000-0000-0000BB010000}"/>
    <cellStyle name="Обычный 7 2 8" xfId="113" xr:uid="{00000000-0005-0000-0000-0000BC010000}"/>
    <cellStyle name="Обычный 7 2 9" xfId="286" xr:uid="{00000000-0005-0000-0000-0000BD010000}"/>
    <cellStyle name="Обычный 8" xfId="58" xr:uid="{00000000-0005-0000-0000-0000BE010000}"/>
    <cellStyle name="Обычный 9" xfId="115" xr:uid="{00000000-0005-0000-0000-0000BF010000}"/>
    <cellStyle name="Обычный 9 2" xfId="133" xr:uid="{00000000-0005-0000-0000-0000C0010000}"/>
    <cellStyle name="Обычный 9 2 2" xfId="237" xr:uid="{00000000-0005-0000-0000-0000C1010000}"/>
    <cellStyle name="Обычный 9 2 2 2" xfId="238" xr:uid="{00000000-0005-0000-0000-0000C2010000}"/>
    <cellStyle name="Обычный 9 2 2 2 2" xfId="410" xr:uid="{00000000-0005-0000-0000-0000C3010000}"/>
    <cellStyle name="Обычный 9 2 2 2 3" xfId="581" xr:uid="{00000000-0005-0000-0000-0000C4010000}"/>
    <cellStyle name="Обычный 9 2 2 3" xfId="239" xr:uid="{00000000-0005-0000-0000-0000C5010000}"/>
    <cellStyle name="Обычный 9 2 2 3 2" xfId="411" xr:uid="{00000000-0005-0000-0000-0000C6010000}"/>
    <cellStyle name="Обычный 9 2 2 3 3" xfId="582" xr:uid="{00000000-0005-0000-0000-0000C7010000}"/>
    <cellStyle name="Обычный 9 2 2 4" xfId="240" xr:uid="{00000000-0005-0000-0000-0000C8010000}"/>
    <cellStyle name="Обычный 9 2 2 4 2" xfId="412" xr:uid="{00000000-0005-0000-0000-0000C9010000}"/>
    <cellStyle name="Обычный 9 2 2 4 3" xfId="583" xr:uid="{00000000-0005-0000-0000-0000CA010000}"/>
    <cellStyle name="Обычный 9 2 2 5" xfId="409" xr:uid="{00000000-0005-0000-0000-0000CB010000}"/>
    <cellStyle name="Обычный 9 2 2 6" xfId="580" xr:uid="{00000000-0005-0000-0000-0000CC010000}"/>
    <cellStyle name="Обычный 9 2 3" xfId="241" xr:uid="{00000000-0005-0000-0000-0000CD010000}"/>
    <cellStyle name="Обычный 9 2 3 2" xfId="413" xr:uid="{00000000-0005-0000-0000-0000CE010000}"/>
    <cellStyle name="Обычный 9 2 3 3" xfId="584" xr:uid="{00000000-0005-0000-0000-0000CF010000}"/>
    <cellStyle name="Обычный 9 2 4" xfId="242" xr:uid="{00000000-0005-0000-0000-0000D0010000}"/>
    <cellStyle name="Обычный 9 2 4 2" xfId="414" xr:uid="{00000000-0005-0000-0000-0000D1010000}"/>
    <cellStyle name="Обычный 9 2 4 3" xfId="585" xr:uid="{00000000-0005-0000-0000-0000D2010000}"/>
    <cellStyle name="Обычный 9 2 5" xfId="305" xr:uid="{00000000-0005-0000-0000-0000D3010000}"/>
    <cellStyle name="Обычный 9 2 6" xfId="476" xr:uid="{00000000-0005-0000-0000-0000D4010000}"/>
    <cellStyle name="Обычный 9 3" xfId="138" xr:uid="{00000000-0005-0000-0000-0000D5010000}"/>
    <cellStyle name="Обычный 9 3 2" xfId="243" xr:uid="{00000000-0005-0000-0000-0000D6010000}"/>
    <cellStyle name="Обычный 9 3 2 2" xfId="415" xr:uid="{00000000-0005-0000-0000-0000D7010000}"/>
    <cellStyle name="Обычный 9 3 2 3" xfId="586" xr:uid="{00000000-0005-0000-0000-0000D8010000}"/>
    <cellStyle name="Обычный 9 3 3" xfId="244" xr:uid="{00000000-0005-0000-0000-0000D9010000}"/>
    <cellStyle name="Обычный 9 3 3 2" xfId="416" xr:uid="{00000000-0005-0000-0000-0000DA010000}"/>
    <cellStyle name="Обычный 9 3 3 3" xfId="587" xr:uid="{00000000-0005-0000-0000-0000DB010000}"/>
    <cellStyle name="Обычный 9 3 4" xfId="245" xr:uid="{00000000-0005-0000-0000-0000DC010000}"/>
    <cellStyle name="Обычный 9 3 4 2" xfId="417" xr:uid="{00000000-0005-0000-0000-0000DD010000}"/>
    <cellStyle name="Обычный 9 3 4 3" xfId="588" xr:uid="{00000000-0005-0000-0000-0000DE010000}"/>
    <cellStyle name="Обычный 9 3 5" xfId="310" xr:uid="{00000000-0005-0000-0000-0000DF010000}"/>
    <cellStyle name="Обычный 9 3 6" xfId="481" xr:uid="{00000000-0005-0000-0000-0000E0010000}"/>
    <cellStyle name="Обычный 9 4" xfId="246" xr:uid="{00000000-0005-0000-0000-0000E1010000}"/>
    <cellStyle name="Обычный 9 4 2" xfId="418" xr:uid="{00000000-0005-0000-0000-0000E2010000}"/>
    <cellStyle name="Обычный 9 4 3" xfId="589" xr:uid="{00000000-0005-0000-0000-0000E3010000}"/>
    <cellStyle name="Обычный 9 5" xfId="247" xr:uid="{00000000-0005-0000-0000-0000E4010000}"/>
    <cellStyle name="Обычный 9 5 2" xfId="419" xr:uid="{00000000-0005-0000-0000-0000E5010000}"/>
    <cellStyle name="Обычный 9 5 3" xfId="590" xr:uid="{00000000-0005-0000-0000-0000E6010000}"/>
    <cellStyle name="Обычный 9 6" xfId="288" xr:uid="{00000000-0005-0000-0000-0000E7010000}"/>
    <cellStyle name="Обычный 9 7" xfId="459" xr:uid="{00000000-0005-0000-0000-0000E8010000}"/>
    <cellStyle name="Обычный_Формат МЭ  - (кор  08 09 2010) 2" xfId="623" xr:uid="{00000000-0005-0000-0000-0000E9010000}"/>
    <cellStyle name="Обычный_Форматы по компаниям_last" xfId="46" xr:uid="{00000000-0005-0000-0000-0000EA010000}"/>
    <cellStyle name="Обычный_Форматы по компаниям_last 2" xfId="107" xr:uid="{00000000-0005-0000-0000-0000EB010000}"/>
    <cellStyle name="Плохой" xfId="38" builtinId="27" customBuiltin="1"/>
    <cellStyle name="Плохой 2" xfId="96" xr:uid="{00000000-0005-0000-0000-0000ED010000}"/>
    <cellStyle name="Пояснение" xfId="39" builtinId="53" customBuiltin="1"/>
    <cellStyle name="Пояснение 2" xfId="97" xr:uid="{00000000-0005-0000-0000-0000EF010000}"/>
    <cellStyle name="Примечание" xfId="40" builtinId="10" customBuiltin="1"/>
    <cellStyle name="Примечание 2" xfId="98" xr:uid="{00000000-0005-0000-0000-0000F1010000}"/>
    <cellStyle name="Процентный 2" xfId="104" xr:uid="{00000000-0005-0000-0000-0000F2010000}"/>
    <cellStyle name="Процентный 3" xfId="105" xr:uid="{00000000-0005-0000-0000-0000F3010000}"/>
    <cellStyle name="Связанная ячейка" xfId="41" builtinId="24" customBuiltin="1"/>
    <cellStyle name="Связанная ячейка 2" xfId="99" xr:uid="{00000000-0005-0000-0000-0000F5010000}"/>
    <cellStyle name="Стиль 1" xfId="106" xr:uid="{00000000-0005-0000-0000-0000F6010000}"/>
    <cellStyle name="Текст предупреждения" xfId="42" builtinId="11" customBuiltin="1"/>
    <cellStyle name="Текст предупреждения 2" xfId="100" xr:uid="{00000000-0005-0000-0000-0000F8010000}"/>
    <cellStyle name="Финансовый 2" xfId="50" xr:uid="{00000000-0005-0000-0000-0000F9010000}"/>
    <cellStyle name="Финансовый 2 10" xfId="453" xr:uid="{00000000-0005-0000-0000-0000FA010000}"/>
    <cellStyle name="Финансовый 2 2" xfId="127" xr:uid="{00000000-0005-0000-0000-0000FB010000}"/>
    <cellStyle name="Финансовый 2 2 2" xfId="248" xr:uid="{00000000-0005-0000-0000-0000FC010000}"/>
    <cellStyle name="Финансовый 2 2 2 2" xfId="249" xr:uid="{00000000-0005-0000-0000-0000FD010000}"/>
    <cellStyle name="Финансовый 2 2 2 2 2" xfId="51" xr:uid="{00000000-0005-0000-0000-0000FE010000}"/>
    <cellStyle name="Финансовый 2 2 2 2 3" xfId="421" xr:uid="{00000000-0005-0000-0000-0000FF010000}"/>
    <cellStyle name="Финансовый 2 2 2 2 4" xfId="592" xr:uid="{00000000-0005-0000-0000-000000020000}"/>
    <cellStyle name="Финансовый 2 2 2 3" xfId="250" xr:uid="{00000000-0005-0000-0000-000001020000}"/>
    <cellStyle name="Финансовый 2 2 2 3 2" xfId="422" xr:uid="{00000000-0005-0000-0000-000002020000}"/>
    <cellStyle name="Финансовый 2 2 2 3 3" xfId="593" xr:uid="{00000000-0005-0000-0000-000003020000}"/>
    <cellStyle name="Финансовый 2 2 2 4" xfId="420" xr:uid="{00000000-0005-0000-0000-000004020000}"/>
    <cellStyle name="Финансовый 2 2 2 5" xfId="591" xr:uid="{00000000-0005-0000-0000-000005020000}"/>
    <cellStyle name="Финансовый 2 2 3" xfId="251" xr:uid="{00000000-0005-0000-0000-000006020000}"/>
    <cellStyle name="Финансовый 2 2 3 2" xfId="423" xr:uid="{00000000-0005-0000-0000-000007020000}"/>
    <cellStyle name="Финансовый 2 2 3 3" xfId="594" xr:uid="{00000000-0005-0000-0000-000008020000}"/>
    <cellStyle name="Финансовый 2 2 4" xfId="252" xr:uid="{00000000-0005-0000-0000-000009020000}"/>
    <cellStyle name="Финансовый 2 2 4 2" xfId="424" xr:uid="{00000000-0005-0000-0000-00000A020000}"/>
    <cellStyle name="Финансовый 2 2 4 3" xfId="595" xr:uid="{00000000-0005-0000-0000-00000B020000}"/>
    <cellStyle name="Финансовый 2 2 5" xfId="299" xr:uid="{00000000-0005-0000-0000-00000C020000}"/>
    <cellStyle name="Финансовый 2 2 6" xfId="470" xr:uid="{00000000-0005-0000-0000-00000D020000}"/>
    <cellStyle name="Финансовый 2 3" xfId="120" xr:uid="{00000000-0005-0000-0000-00000E020000}"/>
    <cellStyle name="Финансовый 2 3 2" xfId="253" xr:uid="{00000000-0005-0000-0000-00000F020000}"/>
    <cellStyle name="Финансовый 2 3 2 2" xfId="254" xr:uid="{00000000-0005-0000-0000-000010020000}"/>
    <cellStyle name="Финансовый 2 3 2 2 2" xfId="426" xr:uid="{00000000-0005-0000-0000-000011020000}"/>
    <cellStyle name="Финансовый 2 3 2 2 3" xfId="597" xr:uid="{00000000-0005-0000-0000-000012020000}"/>
    <cellStyle name="Финансовый 2 3 2 3" xfId="255" xr:uid="{00000000-0005-0000-0000-000013020000}"/>
    <cellStyle name="Финансовый 2 3 2 3 2" xfId="427" xr:uid="{00000000-0005-0000-0000-000014020000}"/>
    <cellStyle name="Финансовый 2 3 2 3 3" xfId="598" xr:uid="{00000000-0005-0000-0000-000015020000}"/>
    <cellStyle name="Финансовый 2 3 2 4" xfId="425" xr:uid="{00000000-0005-0000-0000-000016020000}"/>
    <cellStyle name="Финансовый 2 3 2 5" xfId="596" xr:uid="{00000000-0005-0000-0000-000017020000}"/>
    <cellStyle name="Финансовый 2 3 3" xfId="256" xr:uid="{00000000-0005-0000-0000-000018020000}"/>
    <cellStyle name="Финансовый 2 3 3 2" xfId="428" xr:uid="{00000000-0005-0000-0000-000019020000}"/>
    <cellStyle name="Финансовый 2 3 3 3" xfId="599" xr:uid="{00000000-0005-0000-0000-00001A020000}"/>
    <cellStyle name="Финансовый 2 3 4" xfId="257" xr:uid="{00000000-0005-0000-0000-00001B020000}"/>
    <cellStyle name="Финансовый 2 3 4 2" xfId="429" xr:uid="{00000000-0005-0000-0000-00001C020000}"/>
    <cellStyle name="Финансовый 2 3 4 3" xfId="600" xr:uid="{00000000-0005-0000-0000-00001D020000}"/>
    <cellStyle name="Финансовый 2 3 5" xfId="292" xr:uid="{00000000-0005-0000-0000-00001E020000}"/>
    <cellStyle name="Финансовый 2 3 6" xfId="463" xr:uid="{00000000-0005-0000-0000-00001F020000}"/>
    <cellStyle name="Финансовый 2 4" xfId="258" xr:uid="{00000000-0005-0000-0000-000020020000}"/>
    <cellStyle name="Финансовый 2 4 2" xfId="259" xr:uid="{00000000-0005-0000-0000-000021020000}"/>
    <cellStyle name="Финансовый 2 4 2 2" xfId="431" xr:uid="{00000000-0005-0000-0000-000022020000}"/>
    <cellStyle name="Финансовый 2 4 2 3" xfId="602" xr:uid="{00000000-0005-0000-0000-000023020000}"/>
    <cellStyle name="Финансовый 2 4 3" xfId="260" xr:uid="{00000000-0005-0000-0000-000024020000}"/>
    <cellStyle name="Финансовый 2 4 3 2" xfId="432" xr:uid="{00000000-0005-0000-0000-000025020000}"/>
    <cellStyle name="Финансовый 2 4 3 3" xfId="603" xr:uid="{00000000-0005-0000-0000-000026020000}"/>
    <cellStyle name="Финансовый 2 4 4" xfId="430" xr:uid="{00000000-0005-0000-0000-000027020000}"/>
    <cellStyle name="Финансовый 2 4 5" xfId="601" xr:uid="{00000000-0005-0000-0000-000028020000}"/>
    <cellStyle name="Финансовый 2 5" xfId="261" xr:uid="{00000000-0005-0000-0000-000029020000}"/>
    <cellStyle name="Финансовый 2 5 2" xfId="433" xr:uid="{00000000-0005-0000-0000-00002A020000}"/>
    <cellStyle name="Финансовый 2 5 3" xfId="604" xr:uid="{00000000-0005-0000-0000-00002B020000}"/>
    <cellStyle name="Финансовый 2 6" xfId="262" xr:uid="{00000000-0005-0000-0000-00002C020000}"/>
    <cellStyle name="Финансовый 2 6 2" xfId="434" xr:uid="{00000000-0005-0000-0000-00002D020000}"/>
    <cellStyle name="Финансовый 2 6 3" xfId="605" xr:uid="{00000000-0005-0000-0000-00002E020000}"/>
    <cellStyle name="Финансовый 2 7" xfId="263" xr:uid="{00000000-0005-0000-0000-00002F020000}"/>
    <cellStyle name="Финансовый 2 7 2" xfId="435" xr:uid="{00000000-0005-0000-0000-000030020000}"/>
    <cellStyle name="Финансовый 2 7 3" xfId="606" xr:uid="{00000000-0005-0000-0000-000031020000}"/>
    <cellStyle name="Финансовый 2 8" xfId="109" xr:uid="{00000000-0005-0000-0000-000032020000}"/>
    <cellStyle name="Финансовый 2 9" xfId="282" xr:uid="{00000000-0005-0000-0000-000033020000}"/>
    <cellStyle name="Финансовый 3" xfId="52" xr:uid="{00000000-0005-0000-0000-000034020000}"/>
    <cellStyle name="Финансовый 3 10" xfId="454" xr:uid="{00000000-0005-0000-0000-000035020000}"/>
    <cellStyle name="Финансовый 3 2" xfId="128" xr:uid="{00000000-0005-0000-0000-000036020000}"/>
    <cellStyle name="Финансовый 3 2 2" xfId="264" xr:uid="{00000000-0005-0000-0000-000037020000}"/>
    <cellStyle name="Финансовый 3 2 2 2" xfId="265" xr:uid="{00000000-0005-0000-0000-000038020000}"/>
    <cellStyle name="Финансовый 3 2 2 2 2" xfId="437" xr:uid="{00000000-0005-0000-0000-000039020000}"/>
    <cellStyle name="Финансовый 3 2 2 2 3" xfId="608" xr:uid="{00000000-0005-0000-0000-00003A020000}"/>
    <cellStyle name="Финансовый 3 2 2 3" xfId="266" xr:uid="{00000000-0005-0000-0000-00003B020000}"/>
    <cellStyle name="Финансовый 3 2 2 3 2" xfId="438" xr:uid="{00000000-0005-0000-0000-00003C020000}"/>
    <cellStyle name="Финансовый 3 2 2 3 3" xfId="609" xr:uid="{00000000-0005-0000-0000-00003D020000}"/>
    <cellStyle name="Финансовый 3 2 2 4" xfId="436" xr:uid="{00000000-0005-0000-0000-00003E020000}"/>
    <cellStyle name="Финансовый 3 2 2 5" xfId="607" xr:uid="{00000000-0005-0000-0000-00003F020000}"/>
    <cellStyle name="Финансовый 3 2 3" xfId="267" xr:uid="{00000000-0005-0000-0000-000040020000}"/>
    <cellStyle name="Финансовый 3 2 3 2" xfId="439" xr:uid="{00000000-0005-0000-0000-000041020000}"/>
    <cellStyle name="Финансовый 3 2 3 3" xfId="610" xr:uid="{00000000-0005-0000-0000-000042020000}"/>
    <cellStyle name="Финансовый 3 2 4" xfId="268" xr:uid="{00000000-0005-0000-0000-000043020000}"/>
    <cellStyle name="Финансовый 3 2 4 2" xfId="440" xr:uid="{00000000-0005-0000-0000-000044020000}"/>
    <cellStyle name="Финансовый 3 2 4 3" xfId="611" xr:uid="{00000000-0005-0000-0000-000045020000}"/>
    <cellStyle name="Финансовый 3 2 5" xfId="300" xr:uid="{00000000-0005-0000-0000-000046020000}"/>
    <cellStyle name="Финансовый 3 2 6" xfId="471" xr:uid="{00000000-0005-0000-0000-000047020000}"/>
    <cellStyle name="Финансовый 3 3" xfId="121" xr:uid="{00000000-0005-0000-0000-000048020000}"/>
    <cellStyle name="Финансовый 3 3 2" xfId="269" xr:uid="{00000000-0005-0000-0000-000049020000}"/>
    <cellStyle name="Финансовый 3 3 2 2" xfId="270" xr:uid="{00000000-0005-0000-0000-00004A020000}"/>
    <cellStyle name="Финансовый 3 3 2 2 2" xfId="442" xr:uid="{00000000-0005-0000-0000-00004B020000}"/>
    <cellStyle name="Финансовый 3 3 2 2 3" xfId="613" xr:uid="{00000000-0005-0000-0000-00004C020000}"/>
    <cellStyle name="Финансовый 3 3 2 3" xfId="271" xr:uid="{00000000-0005-0000-0000-00004D020000}"/>
    <cellStyle name="Финансовый 3 3 2 3 2" xfId="443" xr:uid="{00000000-0005-0000-0000-00004E020000}"/>
    <cellStyle name="Финансовый 3 3 2 3 3" xfId="614" xr:uid="{00000000-0005-0000-0000-00004F020000}"/>
    <cellStyle name="Финансовый 3 3 2 4" xfId="441" xr:uid="{00000000-0005-0000-0000-000050020000}"/>
    <cellStyle name="Финансовый 3 3 2 5" xfId="612" xr:uid="{00000000-0005-0000-0000-000051020000}"/>
    <cellStyle name="Финансовый 3 3 3" xfId="272" xr:uid="{00000000-0005-0000-0000-000052020000}"/>
    <cellStyle name="Финансовый 3 3 3 2" xfId="444" xr:uid="{00000000-0005-0000-0000-000053020000}"/>
    <cellStyle name="Финансовый 3 3 3 3" xfId="615" xr:uid="{00000000-0005-0000-0000-000054020000}"/>
    <cellStyle name="Финансовый 3 3 4" xfId="273" xr:uid="{00000000-0005-0000-0000-000055020000}"/>
    <cellStyle name="Финансовый 3 3 4 2" xfId="445" xr:uid="{00000000-0005-0000-0000-000056020000}"/>
    <cellStyle name="Финансовый 3 3 4 3" xfId="616" xr:uid="{00000000-0005-0000-0000-000057020000}"/>
    <cellStyle name="Финансовый 3 3 5" xfId="293" xr:uid="{00000000-0005-0000-0000-000058020000}"/>
    <cellStyle name="Финансовый 3 3 6" xfId="464" xr:uid="{00000000-0005-0000-0000-000059020000}"/>
    <cellStyle name="Финансовый 3 4" xfId="274" xr:uid="{00000000-0005-0000-0000-00005A020000}"/>
    <cellStyle name="Финансовый 3 4 2" xfId="275" xr:uid="{00000000-0005-0000-0000-00005B020000}"/>
    <cellStyle name="Финансовый 3 4 2 2" xfId="447" xr:uid="{00000000-0005-0000-0000-00005C020000}"/>
    <cellStyle name="Финансовый 3 4 2 3" xfId="618" xr:uid="{00000000-0005-0000-0000-00005D020000}"/>
    <cellStyle name="Финансовый 3 4 3" xfId="276" xr:uid="{00000000-0005-0000-0000-00005E020000}"/>
    <cellStyle name="Финансовый 3 4 3 2" xfId="448" xr:uid="{00000000-0005-0000-0000-00005F020000}"/>
    <cellStyle name="Финансовый 3 4 3 3" xfId="619" xr:uid="{00000000-0005-0000-0000-000060020000}"/>
    <cellStyle name="Финансовый 3 4 4" xfId="446" xr:uid="{00000000-0005-0000-0000-000061020000}"/>
    <cellStyle name="Финансовый 3 4 5" xfId="617" xr:uid="{00000000-0005-0000-0000-000062020000}"/>
    <cellStyle name="Финансовый 3 5" xfId="277" xr:uid="{00000000-0005-0000-0000-000063020000}"/>
    <cellStyle name="Финансовый 3 5 2" xfId="449" xr:uid="{00000000-0005-0000-0000-000064020000}"/>
    <cellStyle name="Финансовый 3 5 3" xfId="620" xr:uid="{00000000-0005-0000-0000-000065020000}"/>
    <cellStyle name="Финансовый 3 6" xfId="278" xr:uid="{00000000-0005-0000-0000-000066020000}"/>
    <cellStyle name="Финансовый 3 6 2" xfId="450" xr:uid="{00000000-0005-0000-0000-000067020000}"/>
    <cellStyle name="Финансовый 3 6 3" xfId="621" xr:uid="{00000000-0005-0000-0000-000068020000}"/>
    <cellStyle name="Финансовый 3 7" xfId="279" xr:uid="{00000000-0005-0000-0000-000069020000}"/>
    <cellStyle name="Финансовый 3 7 2" xfId="451" xr:uid="{00000000-0005-0000-0000-00006A020000}"/>
    <cellStyle name="Финансовый 3 7 3" xfId="622" xr:uid="{00000000-0005-0000-0000-00006B020000}"/>
    <cellStyle name="Финансовый 3 8" xfId="110" xr:uid="{00000000-0005-0000-0000-00006C020000}"/>
    <cellStyle name="Финансовый 3 9" xfId="283" xr:uid="{00000000-0005-0000-0000-00006D020000}"/>
    <cellStyle name="Финансовый 4" xfId="624" xr:uid="{00000000-0005-0000-0000-00006E020000}"/>
    <cellStyle name="Хороший" xfId="43" builtinId="26" customBuiltin="1"/>
    <cellStyle name="Хороший 2" xfId="101" xr:uid="{00000000-0005-0000-0000-00007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46"/>
  <sheetViews>
    <sheetView tabSelected="1" topLeftCell="A4" zoomScale="55" zoomScaleNormal="55" zoomScaleSheetLayoutView="70" workbookViewId="0">
      <pane ySplit="16" topLeftCell="A32" activePane="bottomLeft" state="frozen"/>
      <selection activeCell="A4" sqref="A4"/>
      <selection pane="bottomLeft" activeCell="M38" sqref="M38"/>
    </sheetView>
  </sheetViews>
  <sheetFormatPr defaultColWidth="9" defaultRowHeight="15.75" x14ac:dyDescent="0.25"/>
  <cols>
    <col min="1" max="1" width="10.625" style="5" customWidth="1"/>
    <col min="2" max="2" width="37.25" style="5" bestFit="1" customWidth="1"/>
    <col min="3" max="3" width="17.375" style="5" customWidth="1"/>
    <col min="4" max="5" width="18" style="25" customWidth="1"/>
    <col min="6" max="6" width="17.25" style="25" customWidth="1"/>
    <col min="7" max="7" width="20" style="25" customWidth="1"/>
    <col min="8" max="8" width="14.75" style="25" customWidth="1"/>
    <col min="9" max="9" width="11" style="25" customWidth="1"/>
    <col min="10" max="10" width="14.75" style="5" customWidth="1"/>
    <col min="11" max="11" width="14.75" style="25" customWidth="1"/>
    <col min="12" max="12" width="9.5" style="5" customWidth="1"/>
    <col min="13" max="13" width="14.75" style="5" customWidth="1"/>
    <col min="14" max="14" width="10" style="5" customWidth="1"/>
    <col min="15" max="16" width="14.75" style="5" customWidth="1"/>
    <col min="17" max="17" width="9.25" style="5" customWidth="1"/>
    <col min="18" max="18" width="18" style="5" customWidth="1"/>
    <col min="19" max="19" width="12.125" style="5" customWidth="1"/>
    <col min="20" max="20" width="10.625" style="5" customWidth="1"/>
    <col min="21" max="21" width="8.875" style="5" customWidth="1"/>
    <col min="22" max="22" width="7.375" style="5" customWidth="1"/>
    <col min="23" max="23" width="9.25" style="5" customWidth="1"/>
    <col min="24" max="24" width="8.5" style="5" customWidth="1"/>
    <col min="25" max="25" width="9.25" style="5" customWidth="1"/>
    <col min="26" max="26" width="10" style="5" customWidth="1"/>
    <col min="27" max="27" width="12.5" style="5" customWidth="1"/>
    <col min="28" max="28" width="12.375" style="5" customWidth="1"/>
    <col min="29" max="29" width="16.75" style="5" customWidth="1"/>
    <col min="30" max="64" width="9" style="5"/>
    <col min="65" max="65" width="17.375" style="5" customWidth="1"/>
    <col min="66" max="16384" width="9" style="5"/>
  </cols>
  <sheetData>
    <row r="1" spans="1:30" ht="18.75" x14ac:dyDescent="0.25">
      <c r="AC1" s="18" t="s">
        <v>53</v>
      </c>
    </row>
    <row r="2" spans="1:30" ht="18.75" x14ac:dyDescent="0.3">
      <c r="AC2" s="23" t="s">
        <v>0</v>
      </c>
    </row>
    <row r="3" spans="1:30" ht="18.75" x14ac:dyDescent="0.3">
      <c r="AC3" s="23" t="s">
        <v>770</v>
      </c>
    </row>
    <row r="4" spans="1:30" ht="18.75" x14ac:dyDescent="0.3">
      <c r="A4" s="293" t="s">
        <v>152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</row>
    <row r="5" spans="1:30" ht="18.75" x14ac:dyDescent="0.3">
      <c r="A5" s="305" t="s">
        <v>852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90"/>
    </row>
    <row r="6" spans="1:30" ht="18.75" x14ac:dyDescent="0.3">
      <c r="A6" s="91"/>
      <c r="B6" s="91"/>
      <c r="C6" s="91"/>
      <c r="D6" s="92"/>
      <c r="E6" s="92"/>
      <c r="F6" s="92"/>
      <c r="G6" s="92"/>
      <c r="H6" s="92"/>
      <c r="I6" s="92"/>
      <c r="J6" s="91"/>
      <c r="K6" s="92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30" ht="18.75" x14ac:dyDescent="0.3">
      <c r="A7" s="305" t="s">
        <v>798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30" x14ac:dyDescent="0.25">
      <c r="A8" s="297" t="s">
        <v>71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30" x14ac:dyDescent="0.25">
      <c r="A9" s="83"/>
      <c r="B9" s="83"/>
      <c r="C9" s="83"/>
      <c r="D9" s="26"/>
      <c r="E9" s="26"/>
      <c r="F9" s="26"/>
      <c r="G9" s="26"/>
      <c r="H9" s="26"/>
      <c r="I9" s="26"/>
      <c r="J9" s="83"/>
      <c r="K9" s="26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</row>
    <row r="10" spans="1:30" ht="18.75" x14ac:dyDescent="0.3">
      <c r="A10" s="306" t="s">
        <v>853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</row>
    <row r="12" spans="1:30" ht="18.75" x14ac:dyDescent="0.25">
      <c r="A12" s="302" t="s">
        <v>772</v>
      </c>
      <c r="B12" s="303"/>
      <c r="C12" s="303"/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</row>
    <row r="13" spans="1:30" x14ac:dyDescent="0.25">
      <c r="A13" s="297" t="s">
        <v>771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5" spans="1:30" ht="78" customHeight="1" x14ac:dyDescent="0.25">
      <c r="A15" s="294" t="s">
        <v>62</v>
      </c>
      <c r="B15" s="290" t="s">
        <v>19</v>
      </c>
      <c r="C15" s="290" t="s">
        <v>5</v>
      </c>
      <c r="D15" s="290" t="s">
        <v>782</v>
      </c>
      <c r="E15" s="290" t="s">
        <v>783</v>
      </c>
      <c r="F15" s="290" t="s">
        <v>854</v>
      </c>
      <c r="G15" s="290" t="s">
        <v>855</v>
      </c>
      <c r="H15" s="290" t="s">
        <v>856</v>
      </c>
      <c r="I15" s="290"/>
      <c r="J15" s="290"/>
      <c r="K15" s="290"/>
      <c r="L15" s="290"/>
      <c r="M15" s="290"/>
      <c r="N15" s="290"/>
      <c r="O15" s="290"/>
      <c r="P15" s="290"/>
      <c r="Q15" s="290"/>
      <c r="R15" s="290" t="s">
        <v>858</v>
      </c>
      <c r="S15" s="304" t="s">
        <v>857</v>
      </c>
      <c r="T15" s="300"/>
      <c r="U15" s="300"/>
      <c r="V15" s="300"/>
      <c r="W15" s="300"/>
      <c r="X15" s="300"/>
      <c r="Y15" s="300"/>
      <c r="Z15" s="300"/>
      <c r="AA15" s="300"/>
      <c r="AB15" s="300"/>
      <c r="AC15" s="290" t="s">
        <v>7</v>
      </c>
    </row>
    <row r="16" spans="1:30" ht="39" customHeight="1" x14ac:dyDescent="0.25">
      <c r="A16" s="295"/>
      <c r="B16" s="290"/>
      <c r="C16" s="290"/>
      <c r="D16" s="290"/>
      <c r="E16" s="290"/>
      <c r="F16" s="290"/>
      <c r="G16" s="298"/>
      <c r="H16" s="290" t="s">
        <v>9</v>
      </c>
      <c r="I16" s="290"/>
      <c r="J16" s="290"/>
      <c r="K16" s="290"/>
      <c r="L16" s="290"/>
      <c r="M16" s="290" t="s">
        <v>10</v>
      </c>
      <c r="N16" s="290"/>
      <c r="O16" s="290"/>
      <c r="P16" s="290"/>
      <c r="Q16" s="290"/>
      <c r="R16" s="290"/>
      <c r="S16" s="307" t="s">
        <v>24</v>
      </c>
      <c r="T16" s="300"/>
      <c r="U16" s="299" t="s">
        <v>15</v>
      </c>
      <c r="V16" s="299"/>
      <c r="W16" s="299" t="s">
        <v>59</v>
      </c>
      <c r="X16" s="300"/>
      <c r="Y16" s="299" t="s">
        <v>63</v>
      </c>
      <c r="Z16" s="300"/>
      <c r="AA16" s="299" t="s">
        <v>16</v>
      </c>
      <c r="AB16" s="300"/>
      <c r="AC16" s="290"/>
    </row>
    <row r="17" spans="1:29" ht="112.5" customHeight="1" x14ac:dyDescent="0.25">
      <c r="A17" s="295"/>
      <c r="B17" s="290"/>
      <c r="C17" s="290"/>
      <c r="D17" s="290"/>
      <c r="E17" s="290"/>
      <c r="F17" s="290"/>
      <c r="G17" s="298"/>
      <c r="H17" s="301" t="s">
        <v>24</v>
      </c>
      <c r="I17" s="301" t="s">
        <v>15</v>
      </c>
      <c r="J17" s="299" t="s">
        <v>59</v>
      </c>
      <c r="K17" s="301" t="s">
        <v>63</v>
      </c>
      <c r="L17" s="301" t="s">
        <v>16</v>
      </c>
      <c r="M17" s="291" t="s">
        <v>17</v>
      </c>
      <c r="N17" s="291" t="s">
        <v>15</v>
      </c>
      <c r="O17" s="299" t="s">
        <v>59</v>
      </c>
      <c r="P17" s="291" t="s">
        <v>63</v>
      </c>
      <c r="Q17" s="291" t="s">
        <v>16</v>
      </c>
      <c r="R17" s="290"/>
      <c r="S17" s="300"/>
      <c r="T17" s="300"/>
      <c r="U17" s="299"/>
      <c r="V17" s="299"/>
      <c r="W17" s="300"/>
      <c r="X17" s="300"/>
      <c r="Y17" s="300"/>
      <c r="Z17" s="300"/>
      <c r="AA17" s="300"/>
      <c r="AB17" s="300"/>
      <c r="AC17" s="290"/>
    </row>
    <row r="18" spans="1:29" ht="64.5" customHeight="1" x14ac:dyDescent="0.25">
      <c r="A18" s="296"/>
      <c r="B18" s="290"/>
      <c r="C18" s="290"/>
      <c r="D18" s="290"/>
      <c r="E18" s="290"/>
      <c r="F18" s="290"/>
      <c r="G18" s="298"/>
      <c r="H18" s="301"/>
      <c r="I18" s="301"/>
      <c r="J18" s="299"/>
      <c r="K18" s="301"/>
      <c r="L18" s="301"/>
      <c r="M18" s="291"/>
      <c r="N18" s="291"/>
      <c r="O18" s="299"/>
      <c r="P18" s="291"/>
      <c r="Q18" s="291"/>
      <c r="R18" s="290"/>
      <c r="S18" s="84" t="s">
        <v>784</v>
      </c>
      <c r="T18" s="84" t="s">
        <v>8</v>
      </c>
      <c r="U18" s="84" t="s">
        <v>784</v>
      </c>
      <c r="V18" s="84" t="s">
        <v>8</v>
      </c>
      <c r="W18" s="84" t="s">
        <v>784</v>
      </c>
      <c r="X18" s="84" t="s">
        <v>8</v>
      </c>
      <c r="Y18" s="84" t="s">
        <v>784</v>
      </c>
      <c r="Z18" s="84" t="s">
        <v>8</v>
      </c>
      <c r="AA18" s="84" t="s">
        <v>784</v>
      </c>
      <c r="AB18" s="84" t="s">
        <v>8</v>
      </c>
      <c r="AC18" s="290"/>
    </row>
    <row r="19" spans="1:29" ht="23.25" customHeight="1" x14ac:dyDescent="0.25">
      <c r="A19" s="9">
        <v>1</v>
      </c>
      <c r="B19" s="9">
        <f>A19+1</f>
        <v>2</v>
      </c>
      <c r="C19" s="9">
        <f>B19+1</f>
        <v>3</v>
      </c>
      <c r="D19" s="9">
        <f>C19+1</f>
        <v>4</v>
      </c>
      <c r="E19" s="9">
        <v>5</v>
      </c>
      <c r="F19" s="9">
        <f t="shared" ref="F19:AC19" si="0">E19+1</f>
        <v>6</v>
      </c>
      <c r="G19" s="9">
        <f t="shared" si="0"/>
        <v>7</v>
      </c>
      <c r="H19" s="9">
        <f t="shared" si="0"/>
        <v>8</v>
      </c>
      <c r="I19" s="9">
        <f t="shared" si="0"/>
        <v>9</v>
      </c>
      <c r="J19" s="9">
        <f t="shared" si="0"/>
        <v>10</v>
      </c>
      <c r="K19" s="9">
        <f t="shared" si="0"/>
        <v>11</v>
      </c>
      <c r="L19" s="9">
        <f t="shared" si="0"/>
        <v>12</v>
      </c>
      <c r="M19" s="9">
        <f t="shared" si="0"/>
        <v>13</v>
      </c>
      <c r="N19" s="9">
        <f t="shared" si="0"/>
        <v>14</v>
      </c>
      <c r="O19" s="9">
        <f t="shared" si="0"/>
        <v>15</v>
      </c>
      <c r="P19" s="9">
        <f t="shared" si="0"/>
        <v>16</v>
      </c>
      <c r="Q19" s="9">
        <f t="shared" si="0"/>
        <v>17</v>
      </c>
      <c r="R19" s="9">
        <f t="shared" si="0"/>
        <v>18</v>
      </c>
      <c r="S19" s="9">
        <f t="shared" si="0"/>
        <v>19</v>
      </c>
      <c r="T19" s="9">
        <f t="shared" si="0"/>
        <v>20</v>
      </c>
      <c r="U19" s="9">
        <f t="shared" si="0"/>
        <v>21</v>
      </c>
      <c r="V19" s="9">
        <f t="shared" si="0"/>
        <v>22</v>
      </c>
      <c r="W19" s="9">
        <f t="shared" si="0"/>
        <v>23</v>
      </c>
      <c r="X19" s="9">
        <f t="shared" si="0"/>
        <v>24</v>
      </c>
      <c r="Y19" s="9">
        <f t="shared" si="0"/>
        <v>25</v>
      </c>
      <c r="Z19" s="9">
        <f t="shared" si="0"/>
        <v>26</v>
      </c>
      <c r="AA19" s="9">
        <f t="shared" si="0"/>
        <v>27</v>
      </c>
      <c r="AB19" s="9">
        <f t="shared" si="0"/>
        <v>28</v>
      </c>
      <c r="AC19" s="9">
        <f t="shared" si="0"/>
        <v>29</v>
      </c>
    </row>
    <row r="20" spans="1:29" ht="139.5" customHeight="1" x14ac:dyDescent="0.25">
      <c r="A20" s="79" t="s">
        <v>804</v>
      </c>
      <c r="B20" s="218" t="s">
        <v>805</v>
      </c>
      <c r="C20" s="81" t="s">
        <v>806</v>
      </c>
      <c r="D20" s="108">
        <v>1.0349999999999999</v>
      </c>
      <c r="E20" s="108">
        <v>1.0349999999999999</v>
      </c>
      <c r="F20" s="214"/>
      <c r="G20" s="280">
        <v>0</v>
      </c>
      <c r="H20" s="280" t="s">
        <v>327</v>
      </c>
      <c r="I20" s="281" t="s">
        <v>327</v>
      </c>
      <c r="J20" s="281" t="s">
        <v>327</v>
      </c>
      <c r="K20" s="280" t="s">
        <v>327</v>
      </c>
      <c r="L20" s="281" t="s">
        <v>327</v>
      </c>
      <c r="M20" s="281" t="s">
        <v>327</v>
      </c>
      <c r="N20" s="281" t="s">
        <v>327</v>
      </c>
      <c r="O20" s="281" t="s">
        <v>327</v>
      </c>
      <c r="P20" s="281" t="s">
        <v>327</v>
      </c>
      <c r="Q20" s="281" t="s">
        <v>327</v>
      </c>
      <c r="R20" s="281">
        <v>0</v>
      </c>
      <c r="S20" s="281" t="s">
        <v>327</v>
      </c>
      <c r="T20" s="281" t="s">
        <v>327</v>
      </c>
      <c r="U20" s="281" t="s">
        <v>327</v>
      </c>
      <c r="V20" s="281" t="s">
        <v>327</v>
      </c>
      <c r="W20" s="281" t="s">
        <v>327</v>
      </c>
      <c r="X20" s="281" t="s">
        <v>327</v>
      </c>
      <c r="Y20" s="281" t="s">
        <v>327</v>
      </c>
      <c r="Z20" s="281" t="s">
        <v>327</v>
      </c>
      <c r="AA20" s="281" t="s">
        <v>327</v>
      </c>
      <c r="AB20" s="281" t="s">
        <v>327</v>
      </c>
      <c r="AC20" s="214"/>
    </row>
    <row r="21" spans="1:29" ht="139.5" customHeight="1" x14ac:dyDescent="0.25">
      <c r="A21" s="79" t="s">
        <v>807</v>
      </c>
      <c r="B21" s="218" t="s">
        <v>808</v>
      </c>
      <c r="C21" s="81" t="s">
        <v>809</v>
      </c>
      <c r="D21" s="108">
        <v>23.036999999999999</v>
      </c>
      <c r="E21" s="108">
        <v>23.036999999999999</v>
      </c>
      <c r="F21" s="214"/>
      <c r="G21" s="280">
        <v>0</v>
      </c>
      <c r="H21" s="280" t="s">
        <v>327</v>
      </c>
      <c r="I21" s="281" t="s">
        <v>327</v>
      </c>
      <c r="J21" s="281" t="s">
        <v>327</v>
      </c>
      <c r="K21" s="280" t="s">
        <v>327</v>
      </c>
      <c r="L21" s="281" t="s">
        <v>327</v>
      </c>
      <c r="M21" s="281" t="s">
        <v>327</v>
      </c>
      <c r="N21" s="281" t="s">
        <v>327</v>
      </c>
      <c r="O21" s="281" t="s">
        <v>327</v>
      </c>
      <c r="P21" s="281" t="s">
        <v>327</v>
      </c>
      <c r="Q21" s="281" t="s">
        <v>327</v>
      </c>
      <c r="R21" s="281">
        <v>0</v>
      </c>
      <c r="S21" s="281" t="s">
        <v>327</v>
      </c>
      <c r="T21" s="281" t="s">
        <v>327</v>
      </c>
      <c r="U21" s="281" t="s">
        <v>327</v>
      </c>
      <c r="V21" s="281" t="s">
        <v>327</v>
      </c>
      <c r="W21" s="281" t="s">
        <v>327</v>
      </c>
      <c r="X21" s="281" t="s">
        <v>327</v>
      </c>
      <c r="Y21" s="281" t="s">
        <v>327</v>
      </c>
      <c r="Z21" s="281" t="s">
        <v>327</v>
      </c>
      <c r="AA21" s="281" t="s">
        <v>327</v>
      </c>
      <c r="AB21" s="281" t="s">
        <v>327</v>
      </c>
      <c r="AC21" s="214"/>
    </row>
    <row r="22" spans="1:29" ht="139.5" customHeight="1" x14ac:dyDescent="0.25">
      <c r="A22" s="79" t="s">
        <v>810</v>
      </c>
      <c r="B22" s="218" t="s">
        <v>811</v>
      </c>
      <c r="C22" s="81" t="s">
        <v>793</v>
      </c>
      <c r="D22" s="108">
        <v>2.9660000000000002</v>
      </c>
      <c r="E22" s="108">
        <v>2.9660000000000002</v>
      </c>
      <c r="F22" s="214"/>
      <c r="G22" s="280">
        <v>0</v>
      </c>
      <c r="H22" s="280" t="s">
        <v>327</v>
      </c>
      <c r="I22" s="281" t="s">
        <v>327</v>
      </c>
      <c r="J22" s="281" t="s">
        <v>327</v>
      </c>
      <c r="K22" s="280" t="s">
        <v>327</v>
      </c>
      <c r="L22" s="281" t="s">
        <v>327</v>
      </c>
      <c r="M22" s="281" t="s">
        <v>327</v>
      </c>
      <c r="N22" s="281" t="s">
        <v>327</v>
      </c>
      <c r="O22" s="281" t="s">
        <v>327</v>
      </c>
      <c r="P22" s="281" t="s">
        <v>327</v>
      </c>
      <c r="Q22" s="281" t="s">
        <v>327</v>
      </c>
      <c r="R22" s="281">
        <v>0</v>
      </c>
      <c r="S22" s="281" t="s">
        <v>327</v>
      </c>
      <c r="T22" s="281" t="s">
        <v>327</v>
      </c>
      <c r="U22" s="281" t="s">
        <v>327</v>
      </c>
      <c r="V22" s="281" t="s">
        <v>327</v>
      </c>
      <c r="W22" s="281" t="s">
        <v>327</v>
      </c>
      <c r="X22" s="281" t="s">
        <v>327</v>
      </c>
      <c r="Y22" s="281" t="s">
        <v>327</v>
      </c>
      <c r="Z22" s="281" t="s">
        <v>327</v>
      </c>
      <c r="AA22" s="281" t="s">
        <v>327</v>
      </c>
      <c r="AB22" s="281" t="s">
        <v>327</v>
      </c>
      <c r="AC22" s="214"/>
    </row>
    <row r="23" spans="1:29" ht="139.5" customHeight="1" x14ac:dyDescent="0.25">
      <c r="A23" s="79" t="s">
        <v>812</v>
      </c>
      <c r="B23" s="218" t="s">
        <v>813</v>
      </c>
      <c r="C23" s="81" t="s">
        <v>794</v>
      </c>
      <c r="D23" s="108">
        <v>49.829000000000001</v>
      </c>
      <c r="E23" s="108">
        <v>49.829000000000001</v>
      </c>
      <c r="F23" s="214"/>
      <c r="G23" s="280">
        <v>0</v>
      </c>
      <c r="H23" s="280" t="s">
        <v>327</v>
      </c>
      <c r="I23" s="281" t="s">
        <v>327</v>
      </c>
      <c r="J23" s="281" t="s">
        <v>327</v>
      </c>
      <c r="K23" s="280" t="s">
        <v>327</v>
      </c>
      <c r="L23" s="281" t="s">
        <v>327</v>
      </c>
      <c r="M23" s="281" t="s">
        <v>327</v>
      </c>
      <c r="N23" s="281" t="s">
        <v>327</v>
      </c>
      <c r="O23" s="281" t="s">
        <v>327</v>
      </c>
      <c r="P23" s="281" t="s">
        <v>327</v>
      </c>
      <c r="Q23" s="281" t="s">
        <v>327</v>
      </c>
      <c r="R23" s="281">
        <v>0</v>
      </c>
      <c r="S23" s="281" t="s">
        <v>327</v>
      </c>
      <c r="T23" s="281" t="s">
        <v>327</v>
      </c>
      <c r="U23" s="281" t="s">
        <v>327</v>
      </c>
      <c r="V23" s="281" t="s">
        <v>327</v>
      </c>
      <c r="W23" s="281" t="s">
        <v>327</v>
      </c>
      <c r="X23" s="281" t="s">
        <v>327</v>
      </c>
      <c r="Y23" s="281" t="s">
        <v>327</v>
      </c>
      <c r="Z23" s="281" t="s">
        <v>327</v>
      </c>
      <c r="AA23" s="281" t="s">
        <v>327</v>
      </c>
      <c r="AB23" s="281" t="s">
        <v>327</v>
      </c>
      <c r="AC23" s="214"/>
    </row>
    <row r="24" spans="1:29" ht="139.5" customHeight="1" x14ac:dyDescent="0.25">
      <c r="A24" s="79" t="s">
        <v>814</v>
      </c>
      <c r="B24" s="218" t="s">
        <v>815</v>
      </c>
      <c r="C24" s="81" t="s">
        <v>795</v>
      </c>
      <c r="D24" s="108">
        <v>1.244</v>
      </c>
      <c r="E24" s="108">
        <v>1.244</v>
      </c>
      <c r="F24" s="214"/>
      <c r="G24" s="280">
        <v>0</v>
      </c>
      <c r="H24" s="280" t="s">
        <v>327</v>
      </c>
      <c r="I24" s="281" t="s">
        <v>327</v>
      </c>
      <c r="J24" s="281" t="s">
        <v>327</v>
      </c>
      <c r="K24" s="280" t="s">
        <v>327</v>
      </c>
      <c r="L24" s="281" t="s">
        <v>327</v>
      </c>
      <c r="M24" s="281" t="s">
        <v>327</v>
      </c>
      <c r="N24" s="281" t="s">
        <v>327</v>
      </c>
      <c r="O24" s="281" t="s">
        <v>327</v>
      </c>
      <c r="P24" s="281" t="s">
        <v>327</v>
      </c>
      <c r="Q24" s="281" t="s">
        <v>327</v>
      </c>
      <c r="R24" s="281">
        <v>0</v>
      </c>
      <c r="S24" s="281" t="s">
        <v>327</v>
      </c>
      <c r="T24" s="281" t="s">
        <v>327</v>
      </c>
      <c r="U24" s="281" t="s">
        <v>327</v>
      </c>
      <c r="V24" s="281" t="s">
        <v>327</v>
      </c>
      <c r="W24" s="281" t="s">
        <v>327</v>
      </c>
      <c r="X24" s="281" t="s">
        <v>327</v>
      </c>
      <c r="Y24" s="281" t="s">
        <v>327</v>
      </c>
      <c r="Z24" s="281" t="s">
        <v>327</v>
      </c>
      <c r="AA24" s="281" t="s">
        <v>327</v>
      </c>
      <c r="AB24" s="281" t="s">
        <v>327</v>
      </c>
      <c r="AC24" s="214"/>
    </row>
    <row r="25" spans="1:29" ht="139.5" customHeight="1" x14ac:dyDescent="0.25">
      <c r="A25" s="79" t="s">
        <v>816</v>
      </c>
      <c r="B25" s="218" t="s">
        <v>817</v>
      </c>
      <c r="C25" s="81" t="s">
        <v>796</v>
      </c>
      <c r="D25" s="108">
        <v>13.827</v>
      </c>
      <c r="E25" s="108">
        <v>13.827</v>
      </c>
      <c r="F25" s="214"/>
      <c r="G25" s="280">
        <v>0</v>
      </c>
      <c r="H25" s="280" t="s">
        <v>327</v>
      </c>
      <c r="I25" s="281" t="s">
        <v>327</v>
      </c>
      <c r="J25" s="281" t="s">
        <v>327</v>
      </c>
      <c r="K25" s="280" t="s">
        <v>327</v>
      </c>
      <c r="L25" s="281" t="s">
        <v>327</v>
      </c>
      <c r="M25" s="281" t="s">
        <v>327</v>
      </c>
      <c r="N25" s="281" t="s">
        <v>327</v>
      </c>
      <c r="O25" s="281" t="s">
        <v>327</v>
      </c>
      <c r="P25" s="281" t="s">
        <v>327</v>
      </c>
      <c r="Q25" s="281" t="s">
        <v>327</v>
      </c>
      <c r="R25" s="281">
        <v>0</v>
      </c>
      <c r="S25" s="281" t="s">
        <v>327</v>
      </c>
      <c r="T25" s="281" t="s">
        <v>327</v>
      </c>
      <c r="U25" s="281" t="s">
        <v>327</v>
      </c>
      <c r="V25" s="281" t="s">
        <v>327</v>
      </c>
      <c r="W25" s="281" t="s">
        <v>327</v>
      </c>
      <c r="X25" s="281" t="s">
        <v>327</v>
      </c>
      <c r="Y25" s="281" t="s">
        <v>327</v>
      </c>
      <c r="Z25" s="281" t="s">
        <v>327</v>
      </c>
      <c r="AA25" s="281" t="s">
        <v>327</v>
      </c>
      <c r="AB25" s="281" t="s">
        <v>327</v>
      </c>
      <c r="AC25" s="214"/>
    </row>
    <row r="26" spans="1:29" ht="139.5" customHeight="1" x14ac:dyDescent="0.25">
      <c r="A26" s="79" t="s">
        <v>818</v>
      </c>
      <c r="B26" s="218" t="s">
        <v>819</v>
      </c>
      <c r="C26" s="81" t="s">
        <v>820</v>
      </c>
      <c r="D26" s="108">
        <v>2.0430000000000001</v>
      </c>
      <c r="E26" s="108">
        <v>2.0430000000000001</v>
      </c>
      <c r="F26" s="214"/>
      <c r="G26" s="280">
        <v>0</v>
      </c>
      <c r="H26" s="280" t="s">
        <v>327</v>
      </c>
      <c r="I26" s="281" t="s">
        <v>327</v>
      </c>
      <c r="J26" s="281" t="s">
        <v>327</v>
      </c>
      <c r="K26" s="280" t="s">
        <v>327</v>
      </c>
      <c r="L26" s="281" t="s">
        <v>327</v>
      </c>
      <c r="M26" s="281" t="s">
        <v>327</v>
      </c>
      <c r="N26" s="281" t="s">
        <v>327</v>
      </c>
      <c r="O26" s="281" t="s">
        <v>327</v>
      </c>
      <c r="P26" s="281" t="s">
        <v>327</v>
      </c>
      <c r="Q26" s="281" t="s">
        <v>327</v>
      </c>
      <c r="R26" s="281">
        <v>0</v>
      </c>
      <c r="S26" s="281" t="s">
        <v>327</v>
      </c>
      <c r="T26" s="281" t="s">
        <v>327</v>
      </c>
      <c r="U26" s="281" t="s">
        <v>327</v>
      </c>
      <c r="V26" s="281" t="s">
        <v>327</v>
      </c>
      <c r="W26" s="281" t="s">
        <v>327</v>
      </c>
      <c r="X26" s="281" t="s">
        <v>327</v>
      </c>
      <c r="Y26" s="281" t="s">
        <v>327</v>
      </c>
      <c r="Z26" s="281" t="s">
        <v>327</v>
      </c>
      <c r="AA26" s="281" t="s">
        <v>327</v>
      </c>
      <c r="AB26" s="281" t="s">
        <v>327</v>
      </c>
      <c r="AC26" s="214"/>
    </row>
    <row r="27" spans="1:29" ht="139.5" customHeight="1" x14ac:dyDescent="0.25">
      <c r="A27" s="79" t="s">
        <v>821</v>
      </c>
      <c r="B27" s="218" t="s">
        <v>822</v>
      </c>
      <c r="C27" s="81" t="s">
        <v>823</v>
      </c>
      <c r="D27" s="108">
        <v>19.600000000000001</v>
      </c>
      <c r="E27" s="108">
        <v>19.600000000000001</v>
      </c>
      <c r="F27" s="214"/>
      <c r="G27" s="280">
        <v>0</v>
      </c>
      <c r="H27" s="280" t="s">
        <v>327</v>
      </c>
      <c r="I27" s="281" t="s">
        <v>327</v>
      </c>
      <c r="J27" s="281" t="s">
        <v>327</v>
      </c>
      <c r="K27" s="280" t="s">
        <v>327</v>
      </c>
      <c r="L27" s="281" t="s">
        <v>327</v>
      </c>
      <c r="M27" s="281" t="s">
        <v>327</v>
      </c>
      <c r="N27" s="281" t="s">
        <v>327</v>
      </c>
      <c r="O27" s="281" t="s">
        <v>327</v>
      </c>
      <c r="P27" s="281" t="s">
        <v>327</v>
      </c>
      <c r="Q27" s="281" t="s">
        <v>327</v>
      </c>
      <c r="R27" s="281">
        <v>0</v>
      </c>
      <c r="S27" s="281" t="s">
        <v>327</v>
      </c>
      <c r="T27" s="281" t="s">
        <v>327</v>
      </c>
      <c r="U27" s="281" t="s">
        <v>327</v>
      </c>
      <c r="V27" s="281" t="s">
        <v>327</v>
      </c>
      <c r="W27" s="281" t="s">
        <v>327</v>
      </c>
      <c r="X27" s="281" t="s">
        <v>327</v>
      </c>
      <c r="Y27" s="281" t="s">
        <v>327</v>
      </c>
      <c r="Z27" s="281" t="s">
        <v>327</v>
      </c>
      <c r="AA27" s="281" t="s">
        <v>327</v>
      </c>
      <c r="AB27" s="281" t="s">
        <v>327</v>
      </c>
      <c r="AC27" s="214"/>
    </row>
    <row r="28" spans="1:29" ht="139.5" customHeight="1" x14ac:dyDescent="0.25">
      <c r="A28" s="79" t="s">
        <v>824</v>
      </c>
      <c r="B28" s="218" t="s">
        <v>825</v>
      </c>
      <c r="C28" s="81" t="s">
        <v>826</v>
      </c>
      <c r="D28" s="108">
        <v>1.88</v>
      </c>
      <c r="E28" s="108">
        <v>1.88</v>
      </c>
      <c r="F28" s="214"/>
      <c r="G28" s="280">
        <v>0</v>
      </c>
      <c r="H28" s="280" t="s">
        <v>327</v>
      </c>
      <c r="I28" s="281" t="s">
        <v>327</v>
      </c>
      <c r="J28" s="281" t="s">
        <v>327</v>
      </c>
      <c r="K28" s="280" t="s">
        <v>327</v>
      </c>
      <c r="L28" s="281" t="s">
        <v>327</v>
      </c>
      <c r="M28" s="281" t="s">
        <v>327</v>
      </c>
      <c r="N28" s="281" t="s">
        <v>327</v>
      </c>
      <c r="O28" s="281" t="s">
        <v>327</v>
      </c>
      <c r="P28" s="281" t="s">
        <v>327</v>
      </c>
      <c r="Q28" s="281" t="s">
        <v>327</v>
      </c>
      <c r="R28" s="281">
        <v>0</v>
      </c>
      <c r="S28" s="281" t="s">
        <v>327</v>
      </c>
      <c r="T28" s="281" t="s">
        <v>327</v>
      </c>
      <c r="U28" s="281" t="s">
        <v>327</v>
      </c>
      <c r="V28" s="281" t="s">
        <v>327</v>
      </c>
      <c r="W28" s="281" t="s">
        <v>327</v>
      </c>
      <c r="X28" s="281" t="s">
        <v>327</v>
      </c>
      <c r="Y28" s="281" t="s">
        <v>327</v>
      </c>
      <c r="Z28" s="281" t="s">
        <v>327</v>
      </c>
      <c r="AA28" s="281" t="s">
        <v>327</v>
      </c>
      <c r="AB28" s="281" t="s">
        <v>327</v>
      </c>
      <c r="AC28" s="214"/>
    </row>
    <row r="29" spans="1:29" ht="139.5" customHeight="1" x14ac:dyDescent="0.25">
      <c r="A29" s="79" t="s">
        <v>827</v>
      </c>
      <c r="B29" s="218" t="s">
        <v>828</v>
      </c>
      <c r="C29" s="81" t="s">
        <v>829</v>
      </c>
      <c r="D29" s="108">
        <v>25.978000000000002</v>
      </c>
      <c r="E29" s="108">
        <v>25.978000000000002</v>
      </c>
      <c r="F29" s="214"/>
      <c r="G29" s="280">
        <v>0</v>
      </c>
      <c r="H29" s="280" t="s">
        <v>327</v>
      </c>
      <c r="I29" s="281" t="s">
        <v>327</v>
      </c>
      <c r="J29" s="281" t="s">
        <v>327</v>
      </c>
      <c r="K29" s="280" t="s">
        <v>327</v>
      </c>
      <c r="L29" s="281" t="s">
        <v>327</v>
      </c>
      <c r="M29" s="281" t="s">
        <v>327</v>
      </c>
      <c r="N29" s="281" t="s">
        <v>327</v>
      </c>
      <c r="O29" s="281" t="s">
        <v>327</v>
      </c>
      <c r="P29" s="281" t="s">
        <v>327</v>
      </c>
      <c r="Q29" s="281" t="s">
        <v>327</v>
      </c>
      <c r="R29" s="281">
        <v>0</v>
      </c>
      <c r="S29" s="281" t="s">
        <v>327</v>
      </c>
      <c r="T29" s="281" t="s">
        <v>327</v>
      </c>
      <c r="U29" s="281" t="s">
        <v>327</v>
      </c>
      <c r="V29" s="281" t="s">
        <v>327</v>
      </c>
      <c r="W29" s="281" t="s">
        <v>327</v>
      </c>
      <c r="X29" s="281" t="s">
        <v>327</v>
      </c>
      <c r="Y29" s="281" t="s">
        <v>327</v>
      </c>
      <c r="Z29" s="281" t="s">
        <v>327</v>
      </c>
      <c r="AA29" s="281" t="s">
        <v>327</v>
      </c>
      <c r="AB29" s="281" t="s">
        <v>327</v>
      </c>
      <c r="AC29" s="214"/>
    </row>
    <row r="30" spans="1:29" ht="139.5" customHeight="1" x14ac:dyDescent="0.25">
      <c r="A30" s="79" t="s">
        <v>830</v>
      </c>
      <c r="B30" s="218" t="s">
        <v>831</v>
      </c>
      <c r="C30" s="81" t="s">
        <v>832</v>
      </c>
      <c r="D30" s="108">
        <v>1.22</v>
      </c>
      <c r="E30" s="108">
        <v>1.22</v>
      </c>
      <c r="F30" s="214"/>
      <c r="G30" s="280">
        <v>0</v>
      </c>
      <c r="H30" s="280" t="s">
        <v>327</v>
      </c>
      <c r="I30" s="281" t="s">
        <v>327</v>
      </c>
      <c r="J30" s="281" t="s">
        <v>327</v>
      </c>
      <c r="K30" s="280" t="s">
        <v>327</v>
      </c>
      <c r="L30" s="281" t="s">
        <v>327</v>
      </c>
      <c r="M30" s="281" t="s">
        <v>327</v>
      </c>
      <c r="N30" s="281" t="s">
        <v>327</v>
      </c>
      <c r="O30" s="281" t="s">
        <v>327</v>
      </c>
      <c r="P30" s="281" t="s">
        <v>327</v>
      </c>
      <c r="Q30" s="281" t="s">
        <v>327</v>
      </c>
      <c r="R30" s="281">
        <v>0</v>
      </c>
      <c r="S30" s="281" t="s">
        <v>327</v>
      </c>
      <c r="T30" s="281" t="s">
        <v>327</v>
      </c>
      <c r="U30" s="281" t="s">
        <v>327</v>
      </c>
      <c r="V30" s="281" t="s">
        <v>327</v>
      </c>
      <c r="W30" s="281" t="s">
        <v>327</v>
      </c>
      <c r="X30" s="281" t="s">
        <v>327</v>
      </c>
      <c r="Y30" s="281" t="s">
        <v>327</v>
      </c>
      <c r="Z30" s="281" t="s">
        <v>327</v>
      </c>
      <c r="AA30" s="281" t="s">
        <v>327</v>
      </c>
      <c r="AB30" s="281" t="s">
        <v>327</v>
      </c>
      <c r="AC30" s="214"/>
    </row>
    <row r="31" spans="1:29" ht="139.5" customHeight="1" x14ac:dyDescent="0.25">
      <c r="A31" s="79" t="s">
        <v>833</v>
      </c>
      <c r="B31" s="218" t="s">
        <v>834</v>
      </c>
      <c r="C31" s="81" t="s">
        <v>835</v>
      </c>
      <c r="D31" s="108">
        <v>12.154</v>
      </c>
      <c r="E31" s="108">
        <v>12.154</v>
      </c>
      <c r="F31" s="214"/>
      <c r="G31" s="280">
        <v>0</v>
      </c>
      <c r="H31" s="280" t="s">
        <v>327</v>
      </c>
      <c r="I31" s="281" t="s">
        <v>327</v>
      </c>
      <c r="J31" s="281" t="s">
        <v>327</v>
      </c>
      <c r="K31" s="280" t="s">
        <v>327</v>
      </c>
      <c r="L31" s="281" t="s">
        <v>327</v>
      </c>
      <c r="M31" s="281" t="s">
        <v>327</v>
      </c>
      <c r="N31" s="281" t="s">
        <v>327</v>
      </c>
      <c r="O31" s="281" t="s">
        <v>327</v>
      </c>
      <c r="P31" s="281" t="s">
        <v>327</v>
      </c>
      <c r="Q31" s="281" t="s">
        <v>327</v>
      </c>
      <c r="R31" s="281">
        <v>0</v>
      </c>
      <c r="S31" s="281" t="s">
        <v>327</v>
      </c>
      <c r="T31" s="281" t="s">
        <v>327</v>
      </c>
      <c r="U31" s="281" t="s">
        <v>327</v>
      </c>
      <c r="V31" s="281" t="s">
        <v>327</v>
      </c>
      <c r="W31" s="281" t="s">
        <v>327</v>
      </c>
      <c r="X31" s="281" t="s">
        <v>327</v>
      </c>
      <c r="Y31" s="281" t="s">
        <v>327</v>
      </c>
      <c r="Z31" s="281" t="s">
        <v>327</v>
      </c>
      <c r="AA31" s="281" t="s">
        <v>327</v>
      </c>
      <c r="AB31" s="281" t="s">
        <v>327</v>
      </c>
      <c r="AC31" s="214"/>
    </row>
    <row r="32" spans="1:29" ht="139.5" customHeight="1" x14ac:dyDescent="0.25">
      <c r="A32" s="79" t="s">
        <v>836</v>
      </c>
      <c r="B32" s="218" t="s">
        <v>837</v>
      </c>
      <c r="C32" s="81" t="s">
        <v>838</v>
      </c>
      <c r="D32" s="108">
        <v>3.5</v>
      </c>
      <c r="E32" s="108">
        <v>3.5</v>
      </c>
      <c r="F32" s="214"/>
      <c r="G32" s="280">
        <v>0.06</v>
      </c>
      <c r="H32" s="279">
        <v>0.06</v>
      </c>
      <c r="I32" s="281" t="s">
        <v>327</v>
      </c>
      <c r="J32" s="281" t="s">
        <v>327</v>
      </c>
      <c r="K32" s="280" t="s">
        <v>327</v>
      </c>
      <c r="L32" s="279">
        <v>0.06</v>
      </c>
      <c r="M32" s="279">
        <v>6.3500000000000001E-2</v>
      </c>
      <c r="N32" s="279"/>
      <c r="O32" s="279"/>
      <c r="P32" s="279"/>
      <c r="Q32" s="279">
        <v>6.3500000000000001E-2</v>
      </c>
      <c r="R32" s="281">
        <v>0</v>
      </c>
      <c r="S32" s="279">
        <v>3.5000000000000031E-3</v>
      </c>
      <c r="T32" s="281">
        <v>5.8333333333333393</v>
      </c>
      <c r="U32" s="281" t="s">
        <v>327</v>
      </c>
      <c r="V32" s="281" t="s">
        <v>327</v>
      </c>
      <c r="W32" s="281" t="s">
        <v>327</v>
      </c>
      <c r="X32" s="281" t="s">
        <v>327</v>
      </c>
      <c r="Y32" s="281" t="s">
        <v>327</v>
      </c>
      <c r="Z32" s="281" t="s">
        <v>327</v>
      </c>
      <c r="AA32" s="279">
        <v>3.5000000000000031E-3</v>
      </c>
      <c r="AB32" s="279">
        <v>5.8333333333333393</v>
      </c>
      <c r="AC32" s="279" t="s">
        <v>859</v>
      </c>
    </row>
    <row r="33" spans="1:29" ht="139.5" customHeight="1" x14ac:dyDescent="0.25">
      <c r="A33" s="79" t="s">
        <v>121</v>
      </c>
      <c r="B33" s="218" t="s">
        <v>839</v>
      </c>
      <c r="C33" s="81" t="s">
        <v>840</v>
      </c>
      <c r="D33" s="108">
        <v>0.36299999999999999</v>
      </c>
      <c r="E33" s="108">
        <v>0.36299999999999999</v>
      </c>
      <c r="F33" s="214"/>
      <c r="G33" s="280">
        <v>0</v>
      </c>
      <c r="H33" s="280" t="s">
        <v>327</v>
      </c>
      <c r="I33" s="281" t="s">
        <v>327</v>
      </c>
      <c r="J33" s="281" t="s">
        <v>327</v>
      </c>
      <c r="K33" s="280" t="s">
        <v>327</v>
      </c>
      <c r="L33" s="281" t="s">
        <v>327</v>
      </c>
      <c r="M33" s="281" t="s">
        <v>327</v>
      </c>
      <c r="N33" s="281" t="s">
        <v>327</v>
      </c>
      <c r="O33" s="281" t="s">
        <v>327</v>
      </c>
      <c r="P33" s="281" t="s">
        <v>327</v>
      </c>
      <c r="Q33" s="281" t="s">
        <v>327</v>
      </c>
      <c r="R33" s="281">
        <v>0</v>
      </c>
      <c r="S33" s="281" t="s">
        <v>327</v>
      </c>
      <c r="T33" s="281" t="s">
        <v>327</v>
      </c>
      <c r="U33" s="281" t="s">
        <v>327</v>
      </c>
      <c r="V33" s="281" t="s">
        <v>327</v>
      </c>
      <c r="W33" s="281" t="s">
        <v>327</v>
      </c>
      <c r="X33" s="281" t="s">
        <v>327</v>
      </c>
      <c r="Y33" s="281" t="s">
        <v>327</v>
      </c>
      <c r="Z33" s="281" t="s">
        <v>327</v>
      </c>
      <c r="AA33" s="281" t="s">
        <v>327</v>
      </c>
      <c r="AB33" s="281" t="s">
        <v>327</v>
      </c>
      <c r="AC33" s="214"/>
    </row>
    <row r="34" spans="1:29" ht="139.5" customHeight="1" x14ac:dyDescent="0.25">
      <c r="A34" s="79" t="s">
        <v>122</v>
      </c>
      <c r="B34" s="218" t="s">
        <v>841</v>
      </c>
      <c r="C34" s="81" t="s">
        <v>842</v>
      </c>
      <c r="D34" s="108">
        <v>7.149</v>
      </c>
      <c r="E34" s="108">
        <v>7.149</v>
      </c>
      <c r="F34" s="214"/>
      <c r="G34" s="280">
        <v>0</v>
      </c>
      <c r="H34" s="280" t="s">
        <v>327</v>
      </c>
      <c r="I34" s="281" t="s">
        <v>327</v>
      </c>
      <c r="J34" s="281" t="s">
        <v>327</v>
      </c>
      <c r="K34" s="280" t="s">
        <v>327</v>
      </c>
      <c r="L34" s="281" t="s">
        <v>327</v>
      </c>
      <c r="M34" s="281" t="s">
        <v>327</v>
      </c>
      <c r="N34" s="281" t="s">
        <v>327</v>
      </c>
      <c r="O34" s="281" t="s">
        <v>327</v>
      </c>
      <c r="P34" s="281" t="s">
        <v>327</v>
      </c>
      <c r="Q34" s="281" t="s">
        <v>327</v>
      </c>
      <c r="R34" s="281">
        <v>0</v>
      </c>
      <c r="S34" s="281" t="s">
        <v>327</v>
      </c>
      <c r="T34" s="281" t="s">
        <v>327</v>
      </c>
      <c r="U34" s="281" t="s">
        <v>327</v>
      </c>
      <c r="V34" s="281" t="s">
        <v>327</v>
      </c>
      <c r="W34" s="281" t="s">
        <v>327</v>
      </c>
      <c r="X34" s="281" t="s">
        <v>327</v>
      </c>
      <c r="Y34" s="281" t="s">
        <v>327</v>
      </c>
      <c r="Z34" s="281" t="s">
        <v>327</v>
      </c>
      <c r="AA34" s="281" t="s">
        <v>327</v>
      </c>
      <c r="AB34" s="281" t="s">
        <v>327</v>
      </c>
      <c r="AC34" s="214"/>
    </row>
    <row r="35" spans="1:29" ht="139.5" customHeight="1" x14ac:dyDescent="0.25">
      <c r="A35" s="79" t="s">
        <v>843</v>
      </c>
      <c r="B35" s="218" t="s">
        <v>844</v>
      </c>
      <c r="C35" s="81" t="s">
        <v>845</v>
      </c>
      <c r="D35" s="108">
        <v>9.2999999999999999E-2</v>
      </c>
      <c r="E35" s="108">
        <v>9.2999999999999999E-2</v>
      </c>
      <c r="F35" s="214"/>
      <c r="G35" s="280">
        <v>0</v>
      </c>
      <c r="H35" s="280" t="s">
        <v>327</v>
      </c>
      <c r="I35" s="281" t="s">
        <v>327</v>
      </c>
      <c r="J35" s="281" t="s">
        <v>327</v>
      </c>
      <c r="K35" s="280" t="s">
        <v>327</v>
      </c>
      <c r="L35" s="281" t="s">
        <v>327</v>
      </c>
      <c r="M35" s="281" t="s">
        <v>327</v>
      </c>
      <c r="N35" s="281" t="s">
        <v>327</v>
      </c>
      <c r="O35" s="281" t="s">
        <v>327</v>
      </c>
      <c r="P35" s="281" t="s">
        <v>327</v>
      </c>
      <c r="Q35" s="281" t="s">
        <v>327</v>
      </c>
      <c r="R35" s="281">
        <v>0</v>
      </c>
      <c r="S35" s="281" t="s">
        <v>327</v>
      </c>
      <c r="T35" s="281" t="s">
        <v>327</v>
      </c>
      <c r="U35" s="281" t="s">
        <v>327</v>
      </c>
      <c r="V35" s="281" t="s">
        <v>327</v>
      </c>
      <c r="W35" s="281" t="s">
        <v>327</v>
      </c>
      <c r="X35" s="281" t="s">
        <v>327</v>
      </c>
      <c r="Y35" s="281" t="s">
        <v>327</v>
      </c>
      <c r="Z35" s="281" t="s">
        <v>327</v>
      </c>
      <c r="AA35" s="281" t="s">
        <v>327</v>
      </c>
      <c r="AB35" s="281" t="s">
        <v>327</v>
      </c>
      <c r="AC35" s="214"/>
    </row>
    <row r="36" spans="1:29" ht="139.5" customHeight="1" x14ac:dyDescent="0.25">
      <c r="A36" s="79" t="s">
        <v>846</v>
      </c>
      <c r="B36" s="218" t="s">
        <v>847</v>
      </c>
      <c r="C36" s="81" t="s">
        <v>848</v>
      </c>
      <c r="D36" s="108">
        <v>2.1120000000000001</v>
      </c>
      <c r="E36" s="108">
        <v>2.1120000000000001</v>
      </c>
      <c r="F36" s="214"/>
      <c r="G36" s="280">
        <v>0</v>
      </c>
      <c r="H36" s="280" t="s">
        <v>327</v>
      </c>
      <c r="I36" s="281" t="s">
        <v>327</v>
      </c>
      <c r="J36" s="281" t="s">
        <v>327</v>
      </c>
      <c r="K36" s="280" t="s">
        <v>327</v>
      </c>
      <c r="L36" s="281" t="s">
        <v>327</v>
      </c>
      <c r="M36" s="281" t="s">
        <v>327</v>
      </c>
      <c r="N36" s="281" t="s">
        <v>327</v>
      </c>
      <c r="O36" s="281" t="s">
        <v>327</v>
      </c>
      <c r="P36" s="281" t="s">
        <v>327</v>
      </c>
      <c r="Q36" s="281" t="s">
        <v>327</v>
      </c>
      <c r="R36" s="281">
        <v>0</v>
      </c>
      <c r="S36" s="281" t="s">
        <v>327</v>
      </c>
      <c r="T36" s="281" t="s">
        <v>327</v>
      </c>
      <c r="U36" s="281" t="s">
        <v>327</v>
      </c>
      <c r="V36" s="281" t="s">
        <v>327</v>
      </c>
      <c r="W36" s="281" t="s">
        <v>327</v>
      </c>
      <c r="X36" s="281" t="s">
        <v>327</v>
      </c>
      <c r="Y36" s="281" t="s">
        <v>327</v>
      </c>
      <c r="Z36" s="281" t="s">
        <v>327</v>
      </c>
      <c r="AA36" s="281" t="s">
        <v>327</v>
      </c>
      <c r="AB36" s="281" t="s">
        <v>327</v>
      </c>
      <c r="AC36" s="214"/>
    </row>
    <row r="37" spans="1:29" ht="144.75" customHeight="1" x14ac:dyDescent="0.25">
      <c r="A37" s="79" t="s">
        <v>849</v>
      </c>
      <c r="B37" s="218" t="s">
        <v>850</v>
      </c>
      <c r="C37" s="81" t="s">
        <v>851</v>
      </c>
      <c r="D37" s="108">
        <v>0.33</v>
      </c>
      <c r="E37" s="108">
        <v>0.33</v>
      </c>
      <c r="F37" s="214"/>
      <c r="G37" s="280">
        <v>0</v>
      </c>
      <c r="H37" s="280" t="s">
        <v>327</v>
      </c>
      <c r="I37" s="280" t="s">
        <v>327</v>
      </c>
      <c r="J37" s="280" t="s">
        <v>327</v>
      </c>
      <c r="K37" s="280" t="s">
        <v>327</v>
      </c>
      <c r="L37" s="280" t="s">
        <v>327</v>
      </c>
      <c r="M37" s="280" t="s">
        <v>327</v>
      </c>
      <c r="N37" s="280" t="s">
        <v>327</v>
      </c>
      <c r="O37" s="280" t="s">
        <v>327</v>
      </c>
      <c r="P37" s="280" t="s">
        <v>327</v>
      </c>
      <c r="Q37" s="280" t="s">
        <v>327</v>
      </c>
      <c r="R37" s="281">
        <v>0</v>
      </c>
      <c r="S37" s="281" t="s">
        <v>327</v>
      </c>
      <c r="T37" s="281" t="s">
        <v>327</v>
      </c>
      <c r="U37" s="281" t="s">
        <v>327</v>
      </c>
      <c r="V37" s="281" t="s">
        <v>327</v>
      </c>
      <c r="W37" s="281" t="s">
        <v>327</v>
      </c>
      <c r="X37" s="281" t="s">
        <v>327</v>
      </c>
      <c r="Y37" s="281" t="s">
        <v>327</v>
      </c>
      <c r="Z37" s="281" t="s">
        <v>327</v>
      </c>
      <c r="AA37" s="281" t="s">
        <v>327</v>
      </c>
      <c r="AB37" s="281" t="s">
        <v>327</v>
      </c>
      <c r="AC37" s="214"/>
    </row>
    <row r="38" spans="1:29" x14ac:dyDescent="0.25">
      <c r="A38" s="284" t="s">
        <v>72</v>
      </c>
      <c r="B38" s="285"/>
      <c r="C38" s="286"/>
      <c r="D38" s="108">
        <f t="shared" ref="D38:H38" si="1">SUM(D20:D37)</f>
        <v>168.36</v>
      </c>
      <c r="E38" s="108">
        <f t="shared" si="1"/>
        <v>168.36</v>
      </c>
      <c r="F38" s="108">
        <f t="shared" si="1"/>
        <v>0</v>
      </c>
      <c r="G38" s="108">
        <f t="shared" si="1"/>
        <v>0.06</v>
      </c>
      <c r="H38" s="108">
        <f t="shared" si="1"/>
        <v>0.06</v>
      </c>
      <c r="I38" s="108">
        <f t="shared" ref="I38" si="2">SUM(I20:I37)</f>
        <v>0</v>
      </c>
      <c r="J38" s="108">
        <f t="shared" ref="J38" si="3">SUM(J20:J37)</f>
        <v>0</v>
      </c>
      <c r="K38" s="108">
        <f t="shared" ref="K38" si="4">SUM(K20:K37)</f>
        <v>0</v>
      </c>
      <c r="L38" s="108">
        <f t="shared" ref="L38" si="5">SUM(L20:L37)</f>
        <v>0.06</v>
      </c>
      <c r="M38" s="108">
        <f t="shared" ref="M38" si="6">SUM(M20:M37)</f>
        <v>6.3500000000000001E-2</v>
      </c>
      <c r="N38" s="108">
        <f t="shared" ref="N38" si="7">SUM(N20:N37)</f>
        <v>0</v>
      </c>
      <c r="O38" s="108">
        <f t="shared" ref="O38" si="8">SUM(O20:O37)</f>
        <v>0</v>
      </c>
      <c r="P38" s="108">
        <f t="shared" ref="P38" si="9">SUM(P20:P37)</f>
        <v>0</v>
      </c>
      <c r="Q38" s="108">
        <f t="shared" ref="Q38" si="10">SUM(Q20:Q37)</f>
        <v>6.3500000000000001E-2</v>
      </c>
      <c r="R38" s="108">
        <f t="shared" ref="R38" si="11">SUM(R20:R37)</f>
        <v>0</v>
      </c>
      <c r="S38" s="108">
        <f t="shared" ref="S38" si="12">SUM(S20:S37)</f>
        <v>3.5000000000000031E-3</v>
      </c>
      <c r="T38" s="108">
        <f t="shared" ref="T38" si="13">SUM(T20:T37)</f>
        <v>5.8333333333333393</v>
      </c>
      <c r="U38" s="108">
        <f t="shared" ref="U38" si="14">SUM(U20:U37)</f>
        <v>0</v>
      </c>
      <c r="V38" s="108">
        <f t="shared" ref="V38" si="15">SUM(V20:V37)</f>
        <v>0</v>
      </c>
      <c r="W38" s="108">
        <f t="shared" ref="W38" si="16">SUM(W20:W37)</f>
        <v>0</v>
      </c>
      <c r="X38" s="108">
        <f t="shared" ref="X38" si="17">SUM(X20:X37)</f>
        <v>0</v>
      </c>
      <c r="Y38" s="108">
        <f t="shared" ref="Y38" si="18">SUM(Y20:Y37)</f>
        <v>0</v>
      </c>
      <c r="Z38" s="108">
        <f t="shared" ref="Z38" si="19">SUM(Z20:Z37)</f>
        <v>0</v>
      </c>
      <c r="AA38" s="108">
        <f t="shared" ref="AA38" si="20">SUM(AA20:AA37)</f>
        <v>3.5000000000000031E-3</v>
      </c>
      <c r="AB38" s="108">
        <f t="shared" ref="AB38" si="21">SUM(AB20:AB37)</f>
        <v>5.8333333333333393</v>
      </c>
      <c r="AC38" s="108"/>
    </row>
    <row r="39" spans="1:29" x14ac:dyDescent="0.25">
      <c r="A39" s="6"/>
      <c r="B39" s="6"/>
      <c r="C39" s="6"/>
      <c r="D39" s="27"/>
      <c r="E39" s="27"/>
      <c r="F39" s="27"/>
      <c r="G39" s="27"/>
      <c r="H39" s="27"/>
      <c r="I39" s="27"/>
      <c r="J39" s="6"/>
      <c r="K39" s="27"/>
      <c r="L39" s="6"/>
      <c r="M39" s="6"/>
      <c r="N39" s="6"/>
      <c r="O39" s="6"/>
      <c r="P39" s="6"/>
      <c r="Q39" s="6"/>
      <c r="R39" s="6"/>
    </row>
    <row r="40" spans="1:29" ht="49.5" customHeight="1" x14ac:dyDescent="0.25">
      <c r="A40" s="292" t="s">
        <v>767</v>
      </c>
      <c r="B40" s="292"/>
      <c r="C40" s="292"/>
      <c r="D40" s="292"/>
      <c r="E40" s="292"/>
      <c r="F40" s="292"/>
      <c r="G40" s="292"/>
      <c r="H40" s="16"/>
      <c r="I40" s="16"/>
      <c r="J40" s="16"/>
      <c r="K40" s="16"/>
      <c r="L40" s="16"/>
      <c r="M40" s="16"/>
      <c r="N40" s="16"/>
      <c r="O40" s="16"/>
      <c r="P40" s="16"/>
      <c r="Q40" s="6"/>
      <c r="R40" s="6"/>
    </row>
    <row r="43" spans="1:29" x14ac:dyDescent="0.25">
      <c r="J43" s="287"/>
    </row>
    <row r="44" spans="1:29" x14ac:dyDescent="0.25">
      <c r="J44" s="288"/>
    </row>
    <row r="45" spans="1:29" x14ac:dyDescent="0.25">
      <c r="J45" s="288"/>
    </row>
    <row r="46" spans="1:29" x14ac:dyDescent="0.25">
      <c r="J46" s="289"/>
    </row>
  </sheetData>
  <customSheetViews>
    <customSheetView guid="{500C2F4F-1743-499A-A051-20565DBF52B2}" scale="80" showPageBreaks="1" printArea="1" view="pageBreakPreview">
      <selection activeCell="A13" sqref="A13:AC13"/>
      <colBreaks count="2" manualBreakCount="2">
        <brk id="7" max="23" man="1"/>
        <brk id="18" max="22" man="1"/>
      </colBreaks>
      <pageMargins left="0.78740157480314965" right="0.39370078740157483" top="0.78740157480314965" bottom="0.39370078740157483" header="0.51181102362204722" footer="0.51181102362204722"/>
      <printOptions horizontalCentered="1"/>
      <pageSetup paperSize="9" scale="80" orientation="landscape" r:id="rId1"/>
      <headerFooter alignWithMargins="0"/>
    </customSheetView>
  </customSheetViews>
  <mergeCells count="38">
    <mergeCell ref="A12:AC12"/>
    <mergeCell ref="S15:AB15"/>
    <mergeCell ref="A5:AC5"/>
    <mergeCell ref="A10:AC10"/>
    <mergeCell ref="AC15:AC18"/>
    <mergeCell ref="A7:AC7"/>
    <mergeCell ref="A13:AC13"/>
    <mergeCell ref="D15:D18"/>
    <mergeCell ref="S16:T17"/>
    <mergeCell ref="W16:X17"/>
    <mergeCell ref="Y16:Z17"/>
    <mergeCell ref="U16:V17"/>
    <mergeCell ref="H15:Q15"/>
    <mergeCell ref="O17:O18"/>
    <mergeCell ref="L17:L18"/>
    <mergeCell ref="A4:AC4"/>
    <mergeCell ref="A15:A18"/>
    <mergeCell ref="B15:B18"/>
    <mergeCell ref="C15:C18"/>
    <mergeCell ref="A8:AC8"/>
    <mergeCell ref="H16:L16"/>
    <mergeCell ref="M16:Q16"/>
    <mergeCell ref="G15:G18"/>
    <mergeCell ref="AA16:AB17"/>
    <mergeCell ref="R15:R18"/>
    <mergeCell ref="P17:P18"/>
    <mergeCell ref="Q17:Q18"/>
    <mergeCell ref="H17:H18"/>
    <mergeCell ref="I17:I18"/>
    <mergeCell ref="J17:J18"/>
    <mergeCell ref="K17:K18"/>
    <mergeCell ref="A38:C38"/>
    <mergeCell ref="J43:J46"/>
    <mergeCell ref="F15:F18"/>
    <mergeCell ref="M17:M18"/>
    <mergeCell ref="N17:N18"/>
    <mergeCell ref="E15:E18"/>
    <mergeCell ref="A40:G40"/>
  </mergeCells>
  <printOptions horizontalCentered="1"/>
  <pageMargins left="0.78740157480314965" right="0.39370078740157483" top="0.78740157480314965" bottom="0.39370078740157483" header="0.51181102362204722" footer="0.51181102362204722"/>
  <pageSetup paperSize="8" scale="45" fitToHeight="0" orientation="landscape" r:id="rId2"/>
  <headerFooter alignWithMargins="0"/>
  <colBreaks count="2" manualBreakCount="2">
    <brk id="7" max="23" man="1"/>
    <brk id="18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U39"/>
  <sheetViews>
    <sheetView view="pageBreakPreview" zoomScale="70" zoomScaleSheetLayoutView="70" workbookViewId="0">
      <selection activeCell="D22" sqref="D22"/>
    </sheetView>
  </sheetViews>
  <sheetFormatPr defaultColWidth="9" defaultRowHeight="15.75" x14ac:dyDescent="0.25"/>
  <cols>
    <col min="1" max="1" width="9.75" style="5" customWidth="1"/>
    <col min="2" max="2" width="34" style="5" customWidth="1"/>
    <col min="3" max="3" width="17" style="5" customWidth="1"/>
    <col min="4" max="4" width="31.25" style="5" customWidth="1"/>
    <col min="5" max="16" width="7.75" style="5" customWidth="1"/>
    <col min="17" max="21" width="6.375" style="5" customWidth="1"/>
    <col min="22" max="22" width="7.5" style="5" customWidth="1"/>
    <col min="23" max="23" width="6.875" style="5" customWidth="1"/>
    <col min="24" max="16384" width="9" style="5"/>
  </cols>
  <sheetData>
    <row r="1" spans="1:47" ht="18.75" x14ac:dyDescent="0.25">
      <c r="X1" s="18" t="s">
        <v>56</v>
      </c>
      <c r="Z1" s="2"/>
      <c r="AB1" s="2"/>
    </row>
    <row r="2" spans="1:47" ht="18.75" x14ac:dyDescent="0.3">
      <c r="X2" s="23" t="s">
        <v>0</v>
      </c>
      <c r="Z2" s="2"/>
      <c r="AB2" s="2"/>
    </row>
    <row r="3" spans="1:47" ht="18.75" x14ac:dyDescent="0.3">
      <c r="X3" s="23" t="s">
        <v>770</v>
      </c>
      <c r="Z3" s="2"/>
      <c r="AB3" s="2"/>
    </row>
    <row r="4" spans="1:47" s="17" customFormat="1" ht="40.5" customHeight="1" x14ac:dyDescent="0.25">
      <c r="A4" s="308" t="s">
        <v>737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110"/>
      <c r="Z4" s="110"/>
      <c r="AA4" s="110"/>
      <c r="AB4" s="110"/>
      <c r="AC4" s="110"/>
      <c r="AD4" s="110"/>
      <c r="AE4" s="110"/>
    </row>
    <row r="5" spans="1:47" ht="18.75" x14ac:dyDescent="0.3">
      <c r="A5" s="305" t="s">
        <v>852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90"/>
      <c r="Z5" s="90"/>
      <c r="AA5" s="90"/>
      <c r="AB5" s="90"/>
      <c r="AC5" s="90"/>
      <c r="AD5" s="90"/>
      <c r="AE5" s="90"/>
      <c r="AF5" s="90"/>
    </row>
    <row r="6" spans="1:47" ht="18.75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47" ht="18.75" x14ac:dyDescent="0.3">
      <c r="A7" s="305" t="s">
        <v>798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305"/>
      <c r="Y7" s="90"/>
      <c r="Z7" s="90"/>
      <c r="AA7" s="90"/>
      <c r="AB7" s="90"/>
      <c r="AC7" s="90"/>
      <c r="AD7" s="90"/>
      <c r="AE7" s="90"/>
    </row>
    <row r="8" spans="1:47" x14ac:dyDescent="0.25">
      <c r="A8" s="297" t="s">
        <v>64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19"/>
      <c r="Z8" s="19"/>
      <c r="AA8" s="19"/>
      <c r="AB8" s="19"/>
      <c r="AC8" s="19"/>
      <c r="AD8" s="19"/>
      <c r="AE8" s="19"/>
    </row>
    <row r="9" spans="1:47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</row>
    <row r="10" spans="1:47" ht="18.75" x14ac:dyDescent="0.3">
      <c r="A10" s="306" t="s">
        <v>853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98"/>
      <c r="Z10" s="98"/>
      <c r="AA10" s="98"/>
      <c r="AB10" s="98"/>
      <c r="AC10" s="98"/>
      <c r="AD10" s="98"/>
      <c r="AE10" s="98"/>
    </row>
    <row r="11" spans="1:47" ht="18.75" x14ac:dyDescent="0.3">
      <c r="AE11" s="23"/>
    </row>
    <row r="12" spans="1:47" ht="18.75" x14ac:dyDescent="0.25">
      <c r="A12" s="302" t="s">
        <v>52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14"/>
      <c r="Z12" s="14"/>
      <c r="AA12" s="14"/>
      <c r="AB12" s="99"/>
      <c r="AC12" s="99"/>
      <c r="AD12" s="99"/>
      <c r="AE12" s="99"/>
    </row>
    <row r="13" spans="1:47" x14ac:dyDescent="0.25">
      <c r="A13" s="297" t="s">
        <v>776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19"/>
      <c r="Z13" s="19"/>
      <c r="AA13" s="19"/>
      <c r="AB13" s="19"/>
      <c r="AC13" s="19"/>
      <c r="AD13" s="19"/>
      <c r="AE13" s="19"/>
    </row>
    <row r="14" spans="1:47" x14ac:dyDescent="0.25">
      <c r="A14" s="312"/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</row>
    <row r="15" spans="1:47" ht="22.5" customHeight="1" x14ac:dyDescent="0.25">
      <c r="A15" s="313" t="s">
        <v>62</v>
      </c>
      <c r="B15" s="316" t="s">
        <v>19</v>
      </c>
      <c r="C15" s="316" t="s">
        <v>5</v>
      </c>
      <c r="D15" s="318" t="s">
        <v>73</v>
      </c>
      <c r="E15" s="325" t="s">
        <v>860</v>
      </c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7"/>
      <c r="Q15" s="325" t="s">
        <v>861</v>
      </c>
      <c r="R15" s="326"/>
      <c r="S15" s="326"/>
      <c r="T15" s="326"/>
      <c r="U15" s="327"/>
      <c r="V15" s="317" t="s">
        <v>7</v>
      </c>
      <c r="W15" s="317"/>
      <c r="X15" s="317"/>
    </row>
    <row r="16" spans="1:47" ht="22.5" customHeight="1" x14ac:dyDescent="0.25">
      <c r="A16" s="314"/>
      <c r="B16" s="316"/>
      <c r="C16" s="316"/>
      <c r="D16" s="319"/>
      <c r="E16" s="328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30"/>
      <c r="Q16" s="331"/>
      <c r="R16" s="332"/>
      <c r="S16" s="332"/>
      <c r="T16" s="332"/>
      <c r="U16" s="333"/>
      <c r="V16" s="317"/>
      <c r="W16" s="317"/>
      <c r="X16" s="317"/>
    </row>
    <row r="17" spans="1:24" ht="24" customHeight="1" x14ac:dyDescent="0.25">
      <c r="A17" s="314"/>
      <c r="B17" s="316"/>
      <c r="C17" s="316"/>
      <c r="D17" s="319"/>
      <c r="E17" s="321" t="s">
        <v>9</v>
      </c>
      <c r="F17" s="321"/>
      <c r="G17" s="321"/>
      <c r="H17" s="321"/>
      <c r="I17" s="321"/>
      <c r="J17" s="321"/>
      <c r="K17" s="322" t="s">
        <v>10</v>
      </c>
      <c r="L17" s="323"/>
      <c r="M17" s="323"/>
      <c r="N17" s="323"/>
      <c r="O17" s="323"/>
      <c r="P17" s="324"/>
      <c r="Q17" s="328"/>
      <c r="R17" s="329"/>
      <c r="S17" s="329"/>
      <c r="T17" s="329"/>
      <c r="U17" s="330"/>
      <c r="V17" s="317"/>
      <c r="W17" s="317"/>
      <c r="X17" s="317"/>
    </row>
    <row r="18" spans="1:24" ht="75.75" customHeight="1" x14ac:dyDescent="0.25">
      <c r="A18" s="315"/>
      <c r="B18" s="316"/>
      <c r="C18" s="316"/>
      <c r="D18" s="320"/>
      <c r="E18" s="73" t="s">
        <v>60</v>
      </c>
      <c r="F18" s="35" t="s">
        <v>2</v>
      </c>
      <c r="G18" s="35" t="s">
        <v>3</v>
      </c>
      <c r="H18" s="8" t="s">
        <v>51</v>
      </c>
      <c r="I18" s="35" t="s">
        <v>1</v>
      </c>
      <c r="J18" s="35" t="s">
        <v>13</v>
      </c>
      <c r="K18" s="73" t="s">
        <v>60</v>
      </c>
      <c r="L18" s="35" t="s">
        <v>2</v>
      </c>
      <c r="M18" s="35" t="s">
        <v>3</v>
      </c>
      <c r="N18" s="8" t="s">
        <v>51</v>
      </c>
      <c r="O18" s="35" t="s">
        <v>1</v>
      </c>
      <c r="P18" s="35" t="s">
        <v>13</v>
      </c>
      <c r="Q18" s="35" t="s">
        <v>2</v>
      </c>
      <c r="R18" s="35" t="s">
        <v>3</v>
      </c>
      <c r="S18" s="8" t="s">
        <v>51</v>
      </c>
      <c r="T18" s="35" t="s">
        <v>1</v>
      </c>
      <c r="U18" s="35" t="s">
        <v>13</v>
      </c>
      <c r="V18" s="317"/>
      <c r="W18" s="317"/>
      <c r="X18" s="317"/>
    </row>
    <row r="19" spans="1:24" x14ac:dyDescent="0.25">
      <c r="A19" s="21">
        <v>1</v>
      </c>
      <c r="B19" s="21">
        <f t="shared" ref="B19:V19" si="0">A19+1</f>
        <v>2</v>
      </c>
      <c r="C19" s="21">
        <f t="shared" si="0"/>
        <v>3</v>
      </c>
      <c r="D19" s="111">
        <f t="shared" si="0"/>
        <v>4</v>
      </c>
      <c r="E19" s="111">
        <f t="shared" si="0"/>
        <v>5</v>
      </c>
      <c r="F19" s="111">
        <f t="shared" si="0"/>
        <v>6</v>
      </c>
      <c r="G19" s="111">
        <f t="shared" si="0"/>
        <v>7</v>
      </c>
      <c r="H19" s="111">
        <f t="shared" si="0"/>
        <v>8</v>
      </c>
      <c r="I19" s="111">
        <f t="shared" si="0"/>
        <v>9</v>
      </c>
      <c r="J19" s="111">
        <f t="shared" si="0"/>
        <v>10</v>
      </c>
      <c r="K19" s="111">
        <f t="shared" si="0"/>
        <v>11</v>
      </c>
      <c r="L19" s="111">
        <f t="shared" si="0"/>
        <v>12</v>
      </c>
      <c r="M19" s="21">
        <f t="shared" si="0"/>
        <v>13</v>
      </c>
      <c r="N19" s="21">
        <f t="shared" si="0"/>
        <v>14</v>
      </c>
      <c r="O19" s="21">
        <f t="shared" si="0"/>
        <v>15</v>
      </c>
      <c r="P19" s="21">
        <f t="shared" si="0"/>
        <v>16</v>
      </c>
      <c r="Q19" s="21">
        <f t="shared" si="0"/>
        <v>17</v>
      </c>
      <c r="R19" s="21">
        <f t="shared" si="0"/>
        <v>18</v>
      </c>
      <c r="S19" s="21">
        <f t="shared" si="0"/>
        <v>19</v>
      </c>
      <c r="T19" s="21">
        <f t="shared" si="0"/>
        <v>20</v>
      </c>
      <c r="U19" s="21">
        <f t="shared" si="0"/>
        <v>21</v>
      </c>
      <c r="V19" s="310">
        <f t="shared" si="0"/>
        <v>22</v>
      </c>
      <c r="W19" s="310"/>
      <c r="X19" s="310"/>
    </row>
    <row r="20" spans="1:24" ht="110.25" x14ac:dyDescent="0.25">
      <c r="A20" s="79" t="s">
        <v>804</v>
      </c>
      <c r="B20" s="218" t="s">
        <v>805</v>
      </c>
      <c r="C20" s="81" t="s">
        <v>806</v>
      </c>
      <c r="D20" s="111" t="s">
        <v>327</v>
      </c>
      <c r="E20" s="111" t="s">
        <v>327</v>
      </c>
      <c r="F20" s="111" t="s">
        <v>327</v>
      </c>
      <c r="G20" s="111" t="s">
        <v>327</v>
      </c>
      <c r="H20" s="111" t="s">
        <v>327</v>
      </c>
      <c r="I20" s="111" t="s">
        <v>327</v>
      </c>
      <c r="J20" s="111" t="s">
        <v>327</v>
      </c>
      <c r="K20" s="111" t="s">
        <v>327</v>
      </c>
      <c r="L20" s="111" t="s">
        <v>327</v>
      </c>
      <c r="M20" s="111" t="s">
        <v>327</v>
      </c>
      <c r="N20" s="111" t="s">
        <v>327</v>
      </c>
      <c r="O20" s="111" t="s">
        <v>327</v>
      </c>
      <c r="P20" s="111" t="s">
        <v>327</v>
      </c>
      <c r="Q20" s="111" t="s">
        <v>327</v>
      </c>
      <c r="R20" s="111" t="s">
        <v>327</v>
      </c>
      <c r="S20" s="111" t="s">
        <v>327</v>
      </c>
      <c r="T20" s="111" t="s">
        <v>327</v>
      </c>
      <c r="U20" s="111" t="s">
        <v>327</v>
      </c>
      <c r="V20" s="131"/>
      <c r="W20" s="132"/>
      <c r="X20" s="114"/>
    </row>
    <row r="21" spans="1:24" ht="126" x14ac:dyDescent="0.25">
      <c r="A21" s="79" t="s">
        <v>807</v>
      </c>
      <c r="B21" s="218" t="s">
        <v>808</v>
      </c>
      <c r="C21" s="81" t="s">
        <v>809</v>
      </c>
      <c r="D21" s="111" t="s">
        <v>327</v>
      </c>
      <c r="E21" s="111" t="s">
        <v>327</v>
      </c>
      <c r="F21" s="111" t="s">
        <v>327</v>
      </c>
      <c r="G21" s="111" t="s">
        <v>327</v>
      </c>
      <c r="H21" s="111" t="s">
        <v>327</v>
      </c>
      <c r="I21" s="111" t="s">
        <v>327</v>
      </c>
      <c r="J21" s="111" t="s">
        <v>327</v>
      </c>
      <c r="K21" s="111" t="s">
        <v>327</v>
      </c>
      <c r="L21" s="111" t="s">
        <v>327</v>
      </c>
      <c r="M21" s="111" t="s">
        <v>327</v>
      </c>
      <c r="N21" s="111" t="s">
        <v>327</v>
      </c>
      <c r="O21" s="111" t="s">
        <v>327</v>
      </c>
      <c r="P21" s="111" t="s">
        <v>327</v>
      </c>
      <c r="Q21" s="111" t="s">
        <v>327</v>
      </c>
      <c r="R21" s="111" t="s">
        <v>327</v>
      </c>
      <c r="S21" s="111" t="s">
        <v>327</v>
      </c>
      <c r="T21" s="111" t="s">
        <v>327</v>
      </c>
      <c r="U21" s="111" t="s">
        <v>327</v>
      </c>
      <c r="V21" s="131"/>
      <c r="W21" s="132"/>
      <c r="X21" s="114"/>
    </row>
    <row r="22" spans="1:24" ht="126" x14ac:dyDescent="0.25">
      <c r="A22" s="79" t="s">
        <v>810</v>
      </c>
      <c r="B22" s="218" t="s">
        <v>811</v>
      </c>
      <c r="C22" s="81" t="s">
        <v>793</v>
      </c>
      <c r="D22" s="111" t="s">
        <v>327</v>
      </c>
      <c r="E22" s="111" t="s">
        <v>327</v>
      </c>
      <c r="F22" s="111" t="s">
        <v>327</v>
      </c>
      <c r="G22" s="111" t="s">
        <v>327</v>
      </c>
      <c r="H22" s="111" t="s">
        <v>327</v>
      </c>
      <c r="I22" s="111" t="s">
        <v>327</v>
      </c>
      <c r="J22" s="111" t="s">
        <v>327</v>
      </c>
      <c r="K22" s="111" t="s">
        <v>327</v>
      </c>
      <c r="L22" s="111" t="s">
        <v>327</v>
      </c>
      <c r="M22" s="111" t="s">
        <v>327</v>
      </c>
      <c r="N22" s="111" t="s">
        <v>327</v>
      </c>
      <c r="O22" s="111" t="s">
        <v>327</v>
      </c>
      <c r="P22" s="111" t="s">
        <v>327</v>
      </c>
      <c r="Q22" s="111" t="s">
        <v>327</v>
      </c>
      <c r="R22" s="111" t="s">
        <v>327</v>
      </c>
      <c r="S22" s="111" t="s">
        <v>327</v>
      </c>
      <c r="T22" s="111" t="s">
        <v>327</v>
      </c>
      <c r="U22" s="111" t="s">
        <v>327</v>
      </c>
      <c r="V22" s="131"/>
      <c r="W22" s="132"/>
      <c r="X22" s="114"/>
    </row>
    <row r="23" spans="1:24" ht="126" x14ac:dyDescent="0.25">
      <c r="A23" s="79" t="s">
        <v>812</v>
      </c>
      <c r="B23" s="218" t="s">
        <v>813</v>
      </c>
      <c r="C23" s="81" t="s">
        <v>794</v>
      </c>
      <c r="D23" s="111" t="s">
        <v>327</v>
      </c>
      <c r="E23" s="111" t="s">
        <v>327</v>
      </c>
      <c r="F23" s="111" t="s">
        <v>327</v>
      </c>
      <c r="G23" s="111" t="s">
        <v>327</v>
      </c>
      <c r="H23" s="111" t="s">
        <v>327</v>
      </c>
      <c r="I23" s="111" t="s">
        <v>327</v>
      </c>
      <c r="J23" s="111" t="s">
        <v>327</v>
      </c>
      <c r="K23" s="111" t="s">
        <v>327</v>
      </c>
      <c r="L23" s="111" t="s">
        <v>327</v>
      </c>
      <c r="M23" s="111" t="s">
        <v>327</v>
      </c>
      <c r="N23" s="111" t="s">
        <v>327</v>
      </c>
      <c r="O23" s="111" t="s">
        <v>327</v>
      </c>
      <c r="P23" s="111" t="s">
        <v>327</v>
      </c>
      <c r="Q23" s="111" t="s">
        <v>327</v>
      </c>
      <c r="R23" s="111" t="s">
        <v>327</v>
      </c>
      <c r="S23" s="111" t="s">
        <v>327</v>
      </c>
      <c r="T23" s="111" t="s">
        <v>327</v>
      </c>
      <c r="U23" s="111" t="s">
        <v>327</v>
      </c>
      <c r="V23" s="131"/>
      <c r="W23" s="132"/>
      <c r="X23" s="114"/>
    </row>
    <row r="24" spans="1:24" ht="110.25" x14ac:dyDescent="0.25">
      <c r="A24" s="79" t="s">
        <v>814</v>
      </c>
      <c r="B24" s="218" t="s">
        <v>815</v>
      </c>
      <c r="C24" s="81" t="s">
        <v>795</v>
      </c>
      <c r="D24" s="111" t="s">
        <v>327</v>
      </c>
      <c r="E24" s="111" t="s">
        <v>327</v>
      </c>
      <c r="F24" s="111" t="s">
        <v>327</v>
      </c>
      <c r="G24" s="111" t="s">
        <v>327</v>
      </c>
      <c r="H24" s="111" t="s">
        <v>327</v>
      </c>
      <c r="I24" s="111" t="s">
        <v>327</v>
      </c>
      <c r="J24" s="111" t="s">
        <v>327</v>
      </c>
      <c r="K24" s="111" t="s">
        <v>327</v>
      </c>
      <c r="L24" s="111" t="s">
        <v>327</v>
      </c>
      <c r="M24" s="111" t="s">
        <v>327</v>
      </c>
      <c r="N24" s="111" t="s">
        <v>327</v>
      </c>
      <c r="O24" s="111" t="s">
        <v>327</v>
      </c>
      <c r="P24" s="111" t="s">
        <v>327</v>
      </c>
      <c r="Q24" s="111" t="s">
        <v>327</v>
      </c>
      <c r="R24" s="111" t="s">
        <v>327</v>
      </c>
      <c r="S24" s="111" t="s">
        <v>327</v>
      </c>
      <c r="T24" s="111" t="s">
        <v>327</v>
      </c>
      <c r="U24" s="111" t="s">
        <v>327</v>
      </c>
      <c r="V24" s="131"/>
      <c r="W24" s="132"/>
      <c r="X24" s="114"/>
    </row>
    <row r="25" spans="1:24" ht="110.25" x14ac:dyDescent="0.25">
      <c r="A25" s="79" t="s">
        <v>816</v>
      </c>
      <c r="B25" s="218" t="s">
        <v>817</v>
      </c>
      <c r="C25" s="81" t="s">
        <v>796</v>
      </c>
      <c r="D25" s="111" t="s">
        <v>327</v>
      </c>
      <c r="E25" s="111" t="s">
        <v>327</v>
      </c>
      <c r="F25" s="111" t="s">
        <v>327</v>
      </c>
      <c r="G25" s="111" t="s">
        <v>327</v>
      </c>
      <c r="H25" s="111" t="s">
        <v>327</v>
      </c>
      <c r="I25" s="111" t="s">
        <v>327</v>
      </c>
      <c r="J25" s="111" t="s">
        <v>327</v>
      </c>
      <c r="K25" s="111" t="s">
        <v>327</v>
      </c>
      <c r="L25" s="111" t="s">
        <v>327</v>
      </c>
      <c r="M25" s="111" t="s">
        <v>327</v>
      </c>
      <c r="N25" s="111" t="s">
        <v>327</v>
      </c>
      <c r="O25" s="111" t="s">
        <v>327</v>
      </c>
      <c r="P25" s="111" t="s">
        <v>327</v>
      </c>
      <c r="Q25" s="111" t="s">
        <v>327</v>
      </c>
      <c r="R25" s="111" t="s">
        <v>327</v>
      </c>
      <c r="S25" s="111" t="s">
        <v>327</v>
      </c>
      <c r="T25" s="111" t="s">
        <v>327</v>
      </c>
      <c r="U25" s="111" t="s">
        <v>327</v>
      </c>
      <c r="V25" s="131"/>
      <c r="W25" s="132"/>
      <c r="X25" s="114"/>
    </row>
    <row r="26" spans="1:24" ht="110.25" x14ac:dyDescent="0.25">
      <c r="A26" s="79" t="s">
        <v>818</v>
      </c>
      <c r="B26" s="218" t="s">
        <v>819</v>
      </c>
      <c r="C26" s="81" t="s">
        <v>820</v>
      </c>
      <c r="D26" s="111" t="s">
        <v>327</v>
      </c>
      <c r="E26" s="111" t="s">
        <v>327</v>
      </c>
      <c r="F26" s="111" t="s">
        <v>327</v>
      </c>
      <c r="G26" s="111" t="s">
        <v>327</v>
      </c>
      <c r="H26" s="111" t="s">
        <v>327</v>
      </c>
      <c r="I26" s="111" t="s">
        <v>327</v>
      </c>
      <c r="J26" s="111" t="s">
        <v>327</v>
      </c>
      <c r="K26" s="111" t="s">
        <v>327</v>
      </c>
      <c r="L26" s="111" t="s">
        <v>327</v>
      </c>
      <c r="M26" s="111" t="s">
        <v>327</v>
      </c>
      <c r="N26" s="111" t="s">
        <v>327</v>
      </c>
      <c r="O26" s="111" t="s">
        <v>327</v>
      </c>
      <c r="P26" s="111" t="s">
        <v>327</v>
      </c>
      <c r="Q26" s="111" t="s">
        <v>327</v>
      </c>
      <c r="R26" s="111" t="s">
        <v>327</v>
      </c>
      <c r="S26" s="111" t="s">
        <v>327</v>
      </c>
      <c r="T26" s="111" t="s">
        <v>327</v>
      </c>
      <c r="U26" s="111" t="s">
        <v>327</v>
      </c>
      <c r="V26" s="131"/>
      <c r="W26" s="132"/>
      <c r="X26" s="114"/>
    </row>
    <row r="27" spans="1:24" ht="110.25" x14ac:dyDescent="0.25">
      <c r="A27" s="79" t="s">
        <v>821</v>
      </c>
      <c r="B27" s="218" t="s">
        <v>822</v>
      </c>
      <c r="C27" s="81" t="s">
        <v>823</v>
      </c>
      <c r="D27" s="111" t="s">
        <v>327</v>
      </c>
      <c r="E27" s="111" t="s">
        <v>327</v>
      </c>
      <c r="F27" s="111" t="s">
        <v>327</v>
      </c>
      <c r="G27" s="111" t="s">
        <v>327</v>
      </c>
      <c r="H27" s="111" t="s">
        <v>327</v>
      </c>
      <c r="I27" s="111" t="s">
        <v>327</v>
      </c>
      <c r="J27" s="111" t="s">
        <v>327</v>
      </c>
      <c r="K27" s="111" t="s">
        <v>327</v>
      </c>
      <c r="L27" s="111" t="s">
        <v>327</v>
      </c>
      <c r="M27" s="111" t="s">
        <v>327</v>
      </c>
      <c r="N27" s="111" t="s">
        <v>327</v>
      </c>
      <c r="O27" s="111" t="s">
        <v>327</v>
      </c>
      <c r="P27" s="111" t="s">
        <v>327</v>
      </c>
      <c r="Q27" s="111" t="s">
        <v>327</v>
      </c>
      <c r="R27" s="111" t="s">
        <v>327</v>
      </c>
      <c r="S27" s="111" t="s">
        <v>327</v>
      </c>
      <c r="T27" s="111" t="s">
        <v>327</v>
      </c>
      <c r="U27" s="111" t="s">
        <v>327</v>
      </c>
      <c r="V27" s="131"/>
      <c r="W27" s="132"/>
      <c r="X27" s="114"/>
    </row>
    <row r="28" spans="1:24" ht="110.25" x14ac:dyDescent="0.25">
      <c r="A28" s="79" t="s">
        <v>824</v>
      </c>
      <c r="B28" s="218" t="s">
        <v>825</v>
      </c>
      <c r="C28" s="81" t="s">
        <v>826</v>
      </c>
      <c r="D28" s="111" t="s">
        <v>327</v>
      </c>
      <c r="E28" s="111" t="s">
        <v>327</v>
      </c>
      <c r="F28" s="111" t="s">
        <v>327</v>
      </c>
      <c r="G28" s="111" t="s">
        <v>327</v>
      </c>
      <c r="H28" s="111" t="s">
        <v>327</v>
      </c>
      <c r="I28" s="111" t="s">
        <v>327</v>
      </c>
      <c r="J28" s="111" t="s">
        <v>327</v>
      </c>
      <c r="K28" s="111" t="s">
        <v>327</v>
      </c>
      <c r="L28" s="111" t="s">
        <v>327</v>
      </c>
      <c r="M28" s="111" t="s">
        <v>327</v>
      </c>
      <c r="N28" s="111" t="s">
        <v>327</v>
      </c>
      <c r="O28" s="111" t="s">
        <v>327</v>
      </c>
      <c r="P28" s="111" t="s">
        <v>327</v>
      </c>
      <c r="Q28" s="111" t="s">
        <v>327</v>
      </c>
      <c r="R28" s="111" t="s">
        <v>327</v>
      </c>
      <c r="S28" s="111" t="s">
        <v>327</v>
      </c>
      <c r="T28" s="111" t="s">
        <v>327</v>
      </c>
      <c r="U28" s="111" t="s">
        <v>327</v>
      </c>
      <c r="V28" s="131"/>
      <c r="W28" s="132"/>
      <c r="X28" s="114"/>
    </row>
    <row r="29" spans="1:24" ht="110.25" x14ac:dyDescent="0.25">
      <c r="A29" s="79" t="s">
        <v>827</v>
      </c>
      <c r="B29" s="218" t="s">
        <v>828</v>
      </c>
      <c r="C29" s="81" t="s">
        <v>829</v>
      </c>
      <c r="D29" s="111" t="s">
        <v>327</v>
      </c>
      <c r="E29" s="111" t="s">
        <v>327</v>
      </c>
      <c r="F29" s="111" t="s">
        <v>327</v>
      </c>
      <c r="G29" s="111" t="s">
        <v>327</v>
      </c>
      <c r="H29" s="111" t="s">
        <v>327</v>
      </c>
      <c r="I29" s="111" t="s">
        <v>327</v>
      </c>
      <c r="J29" s="111" t="s">
        <v>327</v>
      </c>
      <c r="K29" s="111" t="s">
        <v>327</v>
      </c>
      <c r="L29" s="111" t="s">
        <v>327</v>
      </c>
      <c r="M29" s="111" t="s">
        <v>327</v>
      </c>
      <c r="N29" s="111" t="s">
        <v>327</v>
      </c>
      <c r="O29" s="111" t="s">
        <v>327</v>
      </c>
      <c r="P29" s="111" t="s">
        <v>327</v>
      </c>
      <c r="Q29" s="111" t="s">
        <v>327</v>
      </c>
      <c r="R29" s="111" t="s">
        <v>327</v>
      </c>
      <c r="S29" s="111" t="s">
        <v>327</v>
      </c>
      <c r="T29" s="111" t="s">
        <v>327</v>
      </c>
      <c r="U29" s="111" t="s">
        <v>327</v>
      </c>
      <c r="V29" s="131"/>
      <c r="W29" s="132"/>
      <c r="X29" s="114"/>
    </row>
    <row r="30" spans="1:24" ht="110.25" x14ac:dyDescent="0.25">
      <c r="A30" s="79" t="s">
        <v>830</v>
      </c>
      <c r="B30" s="218" t="s">
        <v>831</v>
      </c>
      <c r="C30" s="81" t="s">
        <v>832</v>
      </c>
      <c r="D30" s="111" t="s">
        <v>327</v>
      </c>
      <c r="E30" s="111" t="s">
        <v>327</v>
      </c>
      <c r="F30" s="111" t="s">
        <v>327</v>
      </c>
      <c r="G30" s="111" t="s">
        <v>327</v>
      </c>
      <c r="H30" s="111" t="s">
        <v>327</v>
      </c>
      <c r="I30" s="111" t="s">
        <v>327</v>
      </c>
      <c r="J30" s="111" t="s">
        <v>327</v>
      </c>
      <c r="K30" s="111" t="s">
        <v>327</v>
      </c>
      <c r="L30" s="111" t="s">
        <v>327</v>
      </c>
      <c r="M30" s="111" t="s">
        <v>327</v>
      </c>
      <c r="N30" s="111" t="s">
        <v>327</v>
      </c>
      <c r="O30" s="111" t="s">
        <v>327</v>
      </c>
      <c r="P30" s="111" t="s">
        <v>327</v>
      </c>
      <c r="Q30" s="111" t="s">
        <v>327</v>
      </c>
      <c r="R30" s="111" t="s">
        <v>327</v>
      </c>
      <c r="S30" s="111" t="s">
        <v>327</v>
      </c>
      <c r="T30" s="111" t="s">
        <v>327</v>
      </c>
      <c r="U30" s="111" t="s">
        <v>327</v>
      </c>
      <c r="V30" s="131"/>
      <c r="W30" s="132"/>
      <c r="X30" s="114"/>
    </row>
    <row r="31" spans="1:24" ht="110.25" x14ac:dyDescent="0.25">
      <c r="A31" s="79" t="s">
        <v>833</v>
      </c>
      <c r="B31" s="218" t="s">
        <v>834</v>
      </c>
      <c r="C31" s="81" t="s">
        <v>835</v>
      </c>
      <c r="D31" s="111" t="s">
        <v>327</v>
      </c>
      <c r="E31" s="111" t="s">
        <v>327</v>
      </c>
      <c r="F31" s="111" t="s">
        <v>327</v>
      </c>
      <c r="G31" s="111" t="s">
        <v>327</v>
      </c>
      <c r="H31" s="111" t="s">
        <v>327</v>
      </c>
      <c r="I31" s="111" t="s">
        <v>327</v>
      </c>
      <c r="J31" s="111" t="s">
        <v>327</v>
      </c>
      <c r="K31" s="111" t="s">
        <v>327</v>
      </c>
      <c r="L31" s="111" t="s">
        <v>327</v>
      </c>
      <c r="M31" s="111" t="s">
        <v>327</v>
      </c>
      <c r="N31" s="111" t="s">
        <v>327</v>
      </c>
      <c r="O31" s="111" t="s">
        <v>327</v>
      </c>
      <c r="P31" s="111" t="s">
        <v>327</v>
      </c>
      <c r="Q31" s="111" t="s">
        <v>327</v>
      </c>
      <c r="R31" s="111" t="s">
        <v>327</v>
      </c>
      <c r="S31" s="111" t="s">
        <v>327</v>
      </c>
      <c r="T31" s="111" t="s">
        <v>327</v>
      </c>
      <c r="U31" s="111" t="s">
        <v>327</v>
      </c>
      <c r="V31" s="131"/>
      <c r="W31" s="132"/>
      <c r="X31" s="114"/>
    </row>
    <row r="32" spans="1:24" ht="126" x14ac:dyDescent="0.25">
      <c r="A32" s="79" t="s">
        <v>836</v>
      </c>
      <c r="B32" s="218" t="s">
        <v>837</v>
      </c>
      <c r="C32" s="81" t="s">
        <v>838</v>
      </c>
      <c r="D32" s="111" t="s">
        <v>327</v>
      </c>
      <c r="E32" s="111" t="s">
        <v>327</v>
      </c>
      <c r="F32" s="111" t="s">
        <v>327</v>
      </c>
      <c r="G32" s="111" t="s">
        <v>327</v>
      </c>
      <c r="H32" s="111" t="s">
        <v>327</v>
      </c>
      <c r="I32" s="111" t="s">
        <v>327</v>
      </c>
      <c r="J32" s="111" t="s">
        <v>327</v>
      </c>
      <c r="K32" s="111" t="s">
        <v>327</v>
      </c>
      <c r="L32" s="111" t="s">
        <v>327</v>
      </c>
      <c r="M32" s="111" t="s">
        <v>327</v>
      </c>
      <c r="N32" s="111" t="s">
        <v>327</v>
      </c>
      <c r="O32" s="111" t="s">
        <v>327</v>
      </c>
      <c r="P32" s="111" t="s">
        <v>327</v>
      </c>
      <c r="Q32" s="111" t="s">
        <v>327</v>
      </c>
      <c r="R32" s="111" t="s">
        <v>327</v>
      </c>
      <c r="S32" s="111" t="s">
        <v>327</v>
      </c>
      <c r="T32" s="111" t="s">
        <v>327</v>
      </c>
      <c r="U32" s="111" t="s">
        <v>327</v>
      </c>
      <c r="V32" s="131"/>
      <c r="W32" s="132"/>
      <c r="X32" s="114"/>
    </row>
    <row r="33" spans="1:33" ht="110.25" x14ac:dyDescent="0.25">
      <c r="A33" s="79" t="s">
        <v>121</v>
      </c>
      <c r="B33" s="218" t="s">
        <v>839</v>
      </c>
      <c r="C33" s="81" t="s">
        <v>840</v>
      </c>
      <c r="D33" s="111" t="s">
        <v>327</v>
      </c>
      <c r="E33" s="111" t="s">
        <v>327</v>
      </c>
      <c r="F33" s="111" t="s">
        <v>327</v>
      </c>
      <c r="G33" s="111" t="s">
        <v>327</v>
      </c>
      <c r="H33" s="111" t="s">
        <v>327</v>
      </c>
      <c r="I33" s="111" t="s">
        <v>327</v>
      </c>
      <c r="J33" s="111" t="s">
        <v>327</v>
      </c>
      <c r="K33" s="111" t="s">
        <v>327</v>
      </c>
      <c r="L33" s="111" t="s">
        <v>327</v>
      </c>
      <c r="M33" s="111" t="s">
        <v>327</v>
      </c>
      <c r="N33" s="111" t="s">
        <v>327</v>
      </c>
      <c r="O33" s="111" t="s">
        <v>327</v>
      </c>
      <c r="P33" s="111" t="s">
        <v>327</v>
      </c>
      <c r="Q33" s="111" t="s">
        <v>327</v>
      </c>
      <c r="R33" s="111" t="s">
        <v>327</v>
      </c>
      <c r="S33" s="111" t="s">
        <v>327</v>
      </c>
      <c r="T33" s="111" t="s">
        <v>327</v>
      </c>
      <c r="U33" s="111" t="s">
        <v>327</v>
      </c>
      <c r="V33" s="131"/>
      <c r="W33" s="132"/>
      <c r="X33" s="114"/>
    </row>
    <row r="34" spans="1:33" ht="110.25" x14ac:dyDescent="0.25">
      <c r="A34" s="79" t="s">
        <v>122</v>
      </c>
      <c r="B34" s="218" t="s">
        <v>841</v>
      </c>
      <c r="C34" s="81" t="s">
        <v>842</v>
      </c>
      <c r="D34" s="111" t="s">
        <v>327</v>
      </c>
      <c r="E34" s="111" t="s">
        <v>327</v>
      </c>
      <c r="F34" s="111" t="s">
        <v>327</v>
      </c>
      <c r="G34" s="111" t="s">
        <v>327</v>
      </c>
      <c r="H34" s="111" t="s">
        <v>327</v>
      </c>
      <c r="I34" s="111" t="s">
        <v>327</v>
      </c>
      <c r="J34" s="111" t="s">
        <v>327</v>
      </c>
      <c r="K34" s="111" t="s">
        <v>327</v>
      </c>
      <c r="L34" s="111" t="s">
        <v>327</v>
      </c>
      <c r="M34" s="111" t="s">
        <v>327</v>
      </c>
      <c r="N34" s="111" t="s">
        <v>327</v>
      </c>
      <c r="O34" s="111" t="s">
        <v>327</v>
      </c>
      <c r="P34" s="111" t="s">
        <v>327</v>
      </c>
      <c r="Q34" s="111" t="s">
        <v>327</v>
      </c>
      <c r="R34" s="111" t="s">
        <v>327</v>
      </c>
      <c r="S34" s="111" t="s">
        <v>327</v>
      </c>
      <c r="T34" s="111" t="s">
        <v>327</v>
      </c>
      <c r="U34" s="111" t="s">
        <v>327</v>
      </c>
      <c r="V34" s="131"/>
      <c r="W34" s="132"/>
      <c r="X34" s="114"/>
    </row>
    <row r="35" spans="1:33" ht="94.5" x14ac:dyDescent="0.25">
      <c r="A35" s="79" t="s">
        <v>843</v>
      </c>
      <c r="B35" s="218" t="s">
        <v>844</v>
      </c>
      <c r="C35" s="81" t="s">
        <v>845</v>
      </c>
      <c r="D35" s="111" t="s">
        <v>327</v>
      </c>
      <c r="E35" s="111" t="s">
        <v>327</v>
      </c>
      <c r="F35" s="111" t="s">
        <v>327</v>
      </c>
      <c r="G35" s="111" t="s">
        <v>327</v>
      </c>
      <c r="H35" s="111" t="s">
        <v>327</v>
      </c>
      <c r="I35" s="111" t="s">
        <v>327</v>
      </c>
      <c r="J35" s="111" t="s">
        <v>327</v>
      </c>
      <c r="K35" s="111" t="s">
        <v>327</v>
      </c>
      <c r="L35" s="111" t="s">
        <v>327</v>
      </c>
      <c r="M35" s="111" t="s">
        <v>327</v>
      </c>
      <c r="N35" s="111" t="s">
        <v>327</v>
      </c>
      <c r="O35" s="111" t="s">
        <v>327</v>
      </c>
      <c r="P35" s="111" t="s">
        <v>327</v>
      </c>
      <c r="Q35" s="111" t="s">
        <v>327</v>
      </c>
      <c r="R35" s="111" t="s">
        <v>327</v>
      </c>
      <c r="S35" s="111" t="s">
        <v>327</v>
      </c>
      <c r="T35" s="111" t="s">
        <v>327</v>
      </c>
      <c r="U35" s="111" t="s">
        <v>327</v>
      </c>
      <c r="V35" s="131"/>
      <c r="W35" s="132"/>
      <c r="X35" s="114"/>
    </row>
    <row r="36" spans="1:33" ht="94.5" x14ac:dyDescent="0.25">
      <c r="A36" s="79" t="s">
        <v>846</v>
      </c>
      <c r="B36" s="218" t="s">
        <v>847</v>
      </c>
      <c r="C36" s="81" t="s">
        <v>848</v>
      </c>
      <c r="D36" s="111" t="s">
        <v>327</v>
      </c>
      <c r="E36" s="111" t="s">
        <v>327</v>
      </c>
      <c r="F36" s="111" t="s">
        <v>327</v>
      </c>
      <c r="G36" s="111" t="s">
        <v>327</v>
      </c>
      <c r="H36" s="111" t="s">
        <v>327</v>
      </c>
      <c r="I36" s="111" t="s">
        <v>327</v>
      </c>
      <c r="J36" s="111" t="s">
        <v>327</v>
      </c>
      <c r="K36" s="111" t="s">
        <v>327</v>
      </c>
      <c r="L36" s="111" t="s">
        <v>327</v>
      </c>
      <c r="M36" s="111" t="s">
        <v>327</v>
      </c>
      <c r="N36" s="111" t="s">
        <v>327</v>
      </c>
      <c r="O36" s="111" t="s">
        <v>327</v>
      </c>
      <c r="P36" s="111" t="s">
        <v>327</v>
      </c>
      <c r="Q36" s="111" t="s">
        <v>327</v>
      </c>
      <c r="R36" s="111" t="s">
        <v>327</v>
      </c>
      <c r="S36" s="111" t="s">
        <v>327</v>
      </c>
      <c r="T36" s="111" t="s">
        <v>327</v>
      </c>
      <c r="U36" s="111" t="s">
        <v>327</v>
      </c>
      <c r="V36" s="131"/>
      <c r="W36" s="132"/>
      <c r="X36" s="114"/>
    </row>
    <row r="37" spans="1:33" ht="31.5" x14ac:dyDescent="0.25">
      <c r="A37" s="79" t="s">
        <v>849</v>
      </c>
      <c r="B37" s="218" t="s">
        <v>850</v>
      </c>
      <c r="C37" s="81" t="s">
        <v>851</v>
      </c>
      <c r="D37" s="111" t="s">
        <v>327</v>
      </c>
      <c r="E37" s="111" t="s">
        <v>327</v>
      </c>
      <c r="F37" s="111" t="s">
        <v>327</v>
      </c>
      <c r="G37" s="111" t="s">
        <v>327</v>
      </c>
      <c r="H37" s="111" t="s">
        <v>327</v>
      </c>
      <c r="I37" s="111" t="s">
        <v>327</v>
      </c>
      <c r="J37" s="111" t="s">
        <v>327</v>
      </c>
      <c r="K37" s="111" t="s">
        <v>327</v>
      </c>
      <c r="L37" s="111" t="s">
        <v>327</v>
      </c>
      <c r="M37" s="111" t="s">
        <v>327</v>
      </c>
      <c r="N37" s="111" t="s">
        <v>327</v>
      </c>
      <c r="O37" s="111" t="s">
        <v>327</v>
      </c>
      <c r="P37" s="111" t="s">
        <v>327</v>
      </c>
      <c r="Q37" s="111" t="s">
        <v>327</v>
      </c>
      <c r="R37" s="111" t="s">
        <v>327</v>
      </c>
      <c r="S37" s="111" t="s">
        <v>327</v>
      </c>
      <c r="T37" s="111" t="s">
        <v>327</v>
      </c>
      <c r="U37" s="111" t="s">
        <v>327</v>
      </c>
      <c r="V37" s="131"/>
      <c r="W37" s="132"/>
      <c r="X37" s="114"/>
    </row>
    <row r="38" spans="1:33" s="1" customFormat="1" x14ac:dyDescent="0.25">
      <c r="A38" s="334" t="s">
        <v>72</v>
      </c>
      <c r="B38" s="335"/>
      <c r="C38" s="336"/>
      <c r="D38" s="106" t="s">
        <v>327</v>
      </c>
      <c r="E38" s="111" t="s">
        <v>327</v>
      </c>
      <c r="F38" s="111" t="s">
        <v>327</v>
      </c>
      <c r="G38" s="111" t="s">
        <v>327</v>
      </c>
      <c r="H38" s="111" t="s">
        <v>327</v>
      </c>
      <c r="I38" s="111" t="s">
        <v>327</v>
      </c>
      <c r="J38" s="111" t="s">
        <v>327</v>
      </c>
      <c r="K38" s="111" t="s">
        <v>327</v>
      </c>
      <c r="L38" s="111" t="s">
        <v>327</v>
      </c>
      <c r="M38" s="111" t="s">
        <v>327</v>
      </c>
      <c r="N38" s="111" t="s">
        <v>327</v>
      </c>
      <c r="O38" s="111" t="s">
        <v>327</v>
      </c>
      <c r="P38" s="111" t="s">
        <v>327</v>
      </c>
      <c r="Q38" s="111" t="s">
        <v>327</v>
      </c>
      <c r="R38" s="111" t="s">
        <v>327</v>
      </c>
      <c r="S38" s="111" t="s">
        <v>327</v>
      </c>
      <c r="T38" s="111" t="s">
        <v>327</v>
      </c>
      <c r="U38" s="111" t="s">
        <v>327</v>
      </c>
      <c r="V38" s="311"/>
      <c r="W38" s="311"/>
      <c r="X38" s="311"/>
      <c r="Y38" s="109"/>
      <c r="Z38" s="109"/>
      <c r="AA38" s="109"/>
      <c r="AB38" s="109"/>
      <c r="AC38" s="109"/>
      <c r="AD38" s="109"/>
    </row>
    <row r="39" spans="1:33" ht="44.25" customHeight="1" x14ac:dyDescent="0.25">
      <c r="A39" s="309" t="s">
        <v>69</v>
      </c>
      <c r="B39" s="309"/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4"/>
      <c r="Z39" s="4"/>
      <c r="AG39" s="3"/>
    </row>
  </sheetData>
  <customSheetViews>
    <customSheetView guid="{500C2F4F-1743-499A-A051-20565DBF52B2}" scale="80" showPageBreaks="1" printArea="1" view="pageBreakPreview">
      <selection activeCell="A23" sqref="A23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1">
    <mergeCell ref="A39:X39"/>
    <mergeCell ref="A12:X12"/>
    <mergeCell ref="A13:X13"/>
    <mergeCell ref="V19:X19"/>
    <mergeCell ref="V38:X38"/>
    <mergeCell ref="A14:X14"/>
    <mergeCell ref="A15:A18"/>
    <mergeCell ref="B15:B18"/>
    <mergeCell ref="C15:C18"/>
    <mergeCell ref="V15:X18"/>
    <mergeCell ref="D15:D18"/>
    <mergeCell ref="E17:J17"/>
    <mergeCell ref="K17:P17"/>
    <mergeCell ref="E15:P16"/>
    <mergeCell ref="Q15:U17"/>
    <mergeCell ref="A38:C38"/>
    <mergeCell ref="A4:X4"/>
    <mergeCell ref="A7:X7"/>
    <mergeCell ref="A10:X10"/>
    <mergeCell ref="A5:X5"/>
    <mergeCell ref="A8:X8"/>
  </mergeCells>
  <printOptions horizontalCentered="1"/>
  <pageMargins left="0.25" right="0.25" top="0.75" bottom="0.75" header="0.3" footer="0.3"/>
  <pageSetup paperSize="8" scale="80" fitToHeight="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H41"/>
  <sheetViews>
    <sheetView view="pageBreakPreview" zoomScale="55" zoomScaleNormal="80" zoomScaleSheetLayoutView="55" workbookViewId="0">
      <selection activeCell="F36" sqref="F36"/>
    </sheetView>
  </sheetViews>
  <sheetFormatPr defaultColWidth="9" defaultRowHeight="15.75" x14ac:dyDescent="0.25"/>
  <cols>
    <col min="1" max="1" width="9.875" style="24" customWidth="1"/>
    <col min="2" max="2" width="37.25" style="24" bestFit="1" customWidth="1"/>
    <col min="3" max="3" width="12.125" style="24" customWidth="1"/>
    <col min="4" max="4" width="21.75" style="24" customWidth="1"/>
    <col min="5" max="5" width="18.125" style="24" customWidth="1"/>
    <col min="6" max="7" width="9.75" style="24" customWidth="1"/>
    <col min="8" max="15" width="10.125" style="24" customWidth="1"/>
    <col min="16" max="17" width="12" style="24" customWidth="1"/>
    <col min="18" max="18" width="9.625" style="24" customWidth="1"/>
    <col min="19" max="19" width="8" style="24" customWidth="1"/>
    <col min="20" max="20" width="10.25" style="24" customWidth="1"/>
    <col min="21" max="21" width="8.5" style="24" customWidth="1"/>
    <col min="22" max="22" width="13.25" style="24" customWidth="1"/>
    <col min="23" max="23" width="13" style="24" customWidth="1"/>
    <col min="24" max="24" width="10.25" style="24" customWidth="1"/>
    <col min="25" max="25" width="11.25" style="24" customWidth="1"/>
    <col min="26" max="26" width="11.75" style="24" customWidth="1"/>
    <col min="27" max="27" width="8.75" style="24" customWidth="1"/>
    <col min="28" max="31" width="9" style="24"/>
    <col min="32" max="32" width="16.25" style="24" customWidth="1"/>
    <col min="33" max="67" width="9" style="24"/>
    <col min="68" max="68" width="17.375" style="24" customWidth="1"/>
    <col min="69" max="16384" width="9" style="24"/>
  </cols>
  <sheetData>
    <row r="1" spans="1:34" ht="18.75" x14ac:dyDescent="0.25">
      <c r="U1" s="30" t="s">
        <v>54</v>
      </c>
    </row>
    <row r="2" spans="1:34" ht="18.75" x14ac:dyDescent="0.3">
      <c r="U2" s="31" t="s">
        <v>0</v>
      </c>
    </row>
    <row r="3" spans="1:34" ht="18.75" x14ac:dyDescent="0.3">
      <c r="U3" s="23" t="s">
        <v>770</v>
      </c>
    </row>
    <row r="4" spans="1:34" ht="18.75" x14ac:dyDescent="0.3">
      <c r="A4" s="337" t="s">
        <v>148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1:34" ht="18.75" x14ac:dyDescent="0.3">
      <c r="A5" s="340" t="s">
        <v>852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</row>
    <row r="6" spans="1:34" ht="18.75" x14ac:dyDescent="0.3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</row>
    <row r="7" spans="1:34" ht="18.75" x14ac:dyDescent="0.3">
      <c r="A7" s="340" t="s">
        <v>798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spans="1:34" x14ac:dyDescent="0.25">
      <c r="A8" s="339" t="s">
        <v>774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1:34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</row>
    <row r="10" spans="1:34" ht="18.75" x14ac:dyDescent="0.3">
      <c r="A10" s="341" t="s">
        <v>853</v>
      </c>
      <c r="B10" s="341"/>
      <c r="C10" s="341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</row>
    <row r="11" spans="1:34" ht="18.75" x14ac:dyDescent="0.3">
      <c r="AG11" s="31"/>
    </row>
    <row r="12" spans="1:34" ht="18.75" x14ac:dyDescent="0.25">
      <c r="A12" s="342" t="s">
        <v>773</v>
      </c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</row>
    <row r="13" spans="1:34" x14ac:dyDescent="0.25">
      <c r="A13" s="339" t="s">
        <v>775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39"/>
      <c r="T13" s="339"/>
      <c r="U13" s="339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4" s="33" customFormat="1" ht="18.75" x14ac:dyDescent="0.3">
      <c r="A14" s="338"/>
      <c r="B14" s="338"/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1"/>
    </row>
    <row r="15" spans="1:34" ht="15.75" customHeight="1" x14ac:dyDescent="0.25">
      <c r="A15" s="304" t="s">
        <v>62</v>
      </c>
      <c r="B15" s="304" t="s">
        <v>19</v>
      </c>
      <c r="C15" s="304" t="s">
        <v>5</v>
      </c>
      <c r="D15" s="304" t="s">
        <v>785</v>
      </c>
      <c r="E15" s="304" t="s">
        <v>786</v>
      </c>
      <c r="F15" s="343" t="s">
        <v>862</v>
      </c>
      <c r="G15" s="344"/>
      <c r="H15" s="304" t="s">
        <v>863</v>
      </c>
      <c r="I15" s="304"/>
      <c r="J15" s="304" t="s">
        <v>864</v>
      </c>
      <c r="K15" s="304"/>
      <c r="L15" s="304"/>
      <c r="M15" s="304"/>
      <c r="N15" s="304" t="s">
        <v>865</v>
      </c>
      <c r="O15" s="304"/>
      <c r="P15" s="343" t="s">
        <v>866</v>
      </c>
      <c r="Q15" s="347"/>
      <c r="R15" s="347"/>
      <c r="S15" s="344"/>
      <c r="T15" s="304" t="s">
        <v>7</v>
      </c>
      <c r="U15" s="304"/>
      <c r="V15" s="87"/>
    </row>
    <row r="16" spans="1:34" ht="59.25" customHeight="1" x14ac:dyDescent="0.25">
      <c r="A16" s="304"/>
      <c r="B16" s="304"/>
      <c r="C16" s="304"/>
      <c r="D16" s="304"/>
      <c r="E16" s="304"/>
      <c r="F16" s="345"/>
      <c r="G16" s="346"/>
      <c r="H16" s="304"/>
      <c r="I16" s="304"/>
      <c r="J16" s="304"/>
      <c r="K16" s="304"/>
      <c r="L16" s="304"/>
      <c r="M16" s="304"/>
      <c r="N16" s="304"/>
      <c r="O16" s="304"/>
      <c r="P16" s="345"/>
      <c r="Q16" s="348"/>
      <c r="R16" s="348"/>
      <c r="S16" s="346"/>
      <c r="T16" s="304"/>
      <c r="U16" s="304"/>
    </row>
    <row r="17" spans="1:21" ht="49.5" customHeight="1" x14ac:dyDescent="0.25">
      <c r="A17" s="304"/>
      <c r="B17" s="304"/>
      <c r="C17" s="304"/>
      <c r="D17" s="304"/>
      <c r="E17" s="304"/>
      <c r="F17" s="345"/>
      <c r="G17" s="346"/>
      <c r="H17" s="304"/>
      <c r="I17" s="304"/>
      <c r="J17" s="304" t="s">
        <v>9</v>
      </c>
      <c r="K17" s="304"/>
      <c r="L17" s="304" t="s">
        <v>10</v>
      </c>
      <c r="M17" s="304"/>
      <c r="N17" s="304"/>
      <c r="O17" s="304"/>
      <c r="P17" s="349" t="s">
        <v>787</v>
      </c>
      <c r="Q17" s="350"/>
      <c r="R17" s="349" t="s">
        <v>8</v>
      </c>
      <c r="S17" s="350"/>
      <c r="T17" s="304"/>
      <c r="U17" s="304"/>
    </row>
    <row r="18" spans="1:21" ht="129" customHeight="1" x14ac:dyDescent="0.25">
      <c r="A18" s="304"/>
      <c r="B18" s="304"/>
      <c r="C18" s="304"/>
      <c r="D18" s="304"/>
      <c r="E18" s="304"/>
      <c r="F18" s="88" t="s">
        <v>4</v>
      </c>
      <c r="G18" s="88" t="s">
        <v>14</v>
      </c>
      <c r="H18" s="88" t="s">
        <v>4</v>
      </c>
      <c r="I18" s="88" t="s">
        <v>14</v>
      </c>
      <c r="J18" s="88" t="s">
        <v>4</v>
      </c>
      <c r="K18" s="88" t="s">
        <v>739</v>
      </c>
      <c r="L18" s="88" t="s">
        <v>4</v>
      </c>
      <c r="M18" s="88" t="s">
        <v>738</v>
      </c>
      <c r="N18" s="88" t="s">
        <v>4</v>
      </c>
      <c r="O18" s="88" t="s">
        <v>14</v>
      </c>
      <c r="P18" s="88" t="s">
        <v>4</v>
      </c>
      <c r="Q18" s="88" t="s">
        <v>739</v>
      </c>
      <c r="R18" s="88" t="s">
        <v>4</v>
      </c>
      <c r="S18" s="88" t="s">
        <v>740</v>
      </c>
      <c r="T18" s="304"/>
      <c r="U18" s="304"/>
    </row>
    <row r="19" spans="1:21" x14ac:dyDescent="0.25">
      <c r="A19" s="84">
        <v>1</v>
      </c>
      <c r="B19" s="84">
        <v>2</v>
      </c>
      <c r="C19" s="84">
        <v>3</v>
      </c>
      <c r="D19" s="84">
        <v>4</v>
      </c>
      <c r="E19" s="84">
        <v>5</v>
      </c>
      <c r="F19" s="84">
        <v>6</v>
      </c>
      <c r="G19" s="84">
        <v>7</v>
      </c>
      <c r="H19" s="84">
        <v>8</v>
      </c>
      <c r="I19" s="84">
        <v>9</v>
      </c>
      <c r="J19" s="84">
        <v>10</v>
      </c>
      <c r="K19" s="84">
        <v>11</v>
      </c>
      <c r="L19" s="84">
        <v>12</v>
      </c>
      <c r="M19" s="84">
        <v>13</v>
      </c>
      <c r="N19" s="84">
        <v>14</v>
      </c>
      <c r="O19" s="84">
        <v>15</v>
      </c>
      <c r="P19" s="84">
        <v>16</v>
      </c>
      <c r="Q19" s="84">
        <v>17</v>
      </c>
      <c r="R19" s="84">
        <v>18</v>
      </c>
      <c r="S19" s="84">
        <v>19</v>
      </c>
      <c r="T19" s="304">
        <f>S19+1</f>
        <v>20</v>
      </c>
      <c r="U19" s="304"/>
    </row>
    <row r="20" spans="1:21" ht="94.5" x14ac:dyDescent="0.25">
      <c r="A20" s="282" t="s">
        <v>804</v>
      </c>
      <c r="B20" s="283" t="s">
        <v>805</v>
      </c>
      <c r="C20" s="81" t="s">
        <v>806</v>
      </c>
      <c r="D20" s="108">
        <v>0.86249999999999993</v>
      </c>
      <c r="E20" s="108">
        <v>0.86249999999999993</v>
      </c>
      <c r="F20" s="217" t="s">
        <v>327</v>
      </c>
      <c r="G20" s="217" t="s">
        <v>327</v>
      </c>
      <c r="H20" s="217" t="s">
        <v>327</v>
      </c>
      <c r="I20" s="217" t="s">
        <v>327</v>
      </c>
      <c r="J20" s="217" t="s">
        <v>327</v>
      </c>
      <c r="K20" s="217" t="s">
        <v>327</v>
      </c>
      <c r="L20" s="217" t="s">
        <v>327</v>
      </c>
      <c r="M20" s="217" t="s">
        <v>327</v>
      </c>
      <c r="N20" s="217" t="s">
        <v>327</v>
      </c>
      <c r="O20" s="217" t="s">
        <v>327</v>
      </c>
      <c r="P20" s="217" t="s">
        <v>327</v>
      </c>
      <c r="Q20" s="217" t="s">
        <v>327</v>
      </c>
      <c r="R20" s="217" t="s">
        <v>327</v>
      </c>
      <c r="S20" s="217" t="s">
        <v>327</v>
      </c>
      <c r="T20" s="215"/>
      <c r="U20" s="216"/>
    </row>
    <row r="21" spans="1:21" ht="110.25" x14ac:dyDescent="0.25">
      <c r="A21" s="282" t="s">
        <v>807</v>
      </c>
      <c r="B21" s="283" t="s">
        <v>808</v>
      </c>
      <c r="C21" s="81" t="s">
        <v>809</v>
      </c>
      <c r="D21" s="108">
        <v>19.197500000000002</v>
      </c>
      <c r="E21" s="108">
        <v>19.197500000000002</v>
      </c>
      <c r="F21" s="217" t="s">
        <v>327</v>
      </c>
      <c r="G21" s="217" t="s">
        <v>327</v>
      </c>
      <c r="H21" s="217" t="s">
        <v>327</v>
      </c>
      <c r="I21" s="217" t="s">
        <v>327</v>
      </c>
      <c r="J21" s="217" t="s">
        <v>327</v>
      </c>
      <c r="K21" s="217" t="s">
        <v>327</v>
      </c>
      <c r="L21" s="217" t="s">
        <v>327</v>
      </c>
      <c r="M21" s="217" t="s">
        <v>327</v>
      </c>
      <c r="N21" s="217" t="s">
        <v>327</v>
      </c>
      <c r="O21" s="217" t="s">
        <v>327</v>
      </c>
      <c r="P21" s="217" t="s">
        <v>327</v>
      </c>
      <c r="Q21" s="217" t="s">
        <v>327</v>
      </c>
      <c r="R21" s="217" t="s">
        <v>327</v>
      </c>
      <c r="S21" s="217" t="s">
        <v>327</v>
      </c>
      <c r="T21" s="215"/>
      <c r="U21" s="216"/>
    </row>
    <row r="22" spans="1:21" ht="94.5" x14ac:dyDescent="0.25">
      <c r="A22" s="79" t="s">
        <v>810</v>
      </c>
      <c r="B22" s="218" t="s">
        <v>811</v>
      </c>
      <c r="C22" s="81" t="s">
        <v>793</v>
      </c>
      <c r="D22" s="108">
        <v>2.4716666666666671</v>
      </c>
      <c r="E22" s="108">
        <v>2.4716666666666671</v>
      </c>
      <c r="F22" s="217" t="s">
        <v>327</v>
      </c>
      <c r="G22" s="217" t="s">
        <v>327</v>
      </c>
      <c r="H22" s="217" t="s">
        <v>327</v>
      </c>
      <c r="I22" s="217" t="s">
        <v>327</v>
      </c>
      <c r="J22" s="217" t="s">
        <v>327</v>
      </c>
      <c r="K22" s="217" t="s">
        <v>327</v>
      </c>
      <c r="L22" s="217" t="s">
        <v>327</v>
      </c>
      <c r="M22" s="217" t="s">
        <v>327</v>
      </c>
      <c r="N22" s="217" t="s">
        <v>327</v>
      </c>
      <c r="O22" s="217" t="s">
        <v>327</v>
      </c>
      <c r="P22" s="217" t="s">
        <v>327</v>
      </c>
      <c r="Q22" s="217" t="s">
        <v>327</v>
      </c>
      <c r="R22" s="217" t="s">
        <v>327</v>
      </c>
      <c r="S22" s="217" t="s">
        <v>327</v>
      </c>
      <c r="T22" s="215"/>
      <c r="U22" s="216"/>
    </row>
    <row r="23" spans="1:21" ht="110.25" x14ac:dyDescent="0.25">
      <c r="A23" s="79" t="s">
        <v>812</v>
      </c>
      <c r="B23" s="218" t="s">
        <v>813</v>
      </c>
      <c r="C23" s="81" t="s">
        <v>794</v>
      </c>
      <c r="D23" s="108">
        <v>41.524166666666666</v>
      </c>
      <c r="E23" s="108">
        <v>41.524166666666666</v>
      </c>
      <c r="F23" s="217" t="s">
        <v>327</v>
      </c>
      <c r="G23" s="217" t="s">
        <v>327</v>
      </c>
      <c r="H23" s="217" t="s">
        <v>327</v>
      </c>
      <c r="I23" s="217" t="s">
        <v>327</v>
      </c>
      <c r="J23" s="217" t="s">
        <v>327</v>
      </c>
      <c r="K23" s="217" t="s">
        <v>327</v>
      </c>
      <c r="L23" s="217" t="s">
        <v>327</v>
      </c>
      <c r="M23" s="217" t="s">
        <v>327</v>
      </c>
      <c r="N23" s="217" t="s">
        <v>327</v>
      </c>
      <c r="O23" s="217" t="s">
        <v>327</v>
      </c>
      <c r="P23" s="217" t="s">
        <v>327</v>
      </c>
      <c r="Q23" s="217" t="s">
        <v>327</v>
      </c>
      <c r="R23" s="217" t="s">
        <v>327</v>
      </c>
      <c r="S23" s="217" t="s">
        <v>327</v>
      </c>
      <c r="T23" s="215"/>
      <c r="U23" s="216"/>
    </row>
    <row r="24" spans="1:21" ht="94.5" x14ac:dyDescent="0.25">
      <c r="A24" s="79" t="s">
        <v>814</v>
      </c>
      <c r="B24" s="218" t="s">
        <v>815</v>
      </c>
      <c r="C24" s="81" t="s">
        <v>795</v>
      </c>
      <c r="D24" s="108">
        <v>1.0366666666666666</v>
      </c>
      <c r="E24" s="108">
        <v>1.0366666666666666</v>
      </c>
      <c r="F24" s="217" t="s">
        <v>327</v>
      </c>
      <c r="G24" s="217" t="s">
        <v>327</v>
      </c>
      <c r="H24" s="217" t="s">
        <v>327</v>
      </c>
      <c r="I24" s="217" t="s">
        <v>327</v>
      </c>
      <c r="J24" s="217" t="s">
        <v>327</v>
      </c>
      <c r="K24" s="217" t="s">
        <v>327</v>
      </c>
      <c r="L24" s="217" t="s">
        <v>327</v>
      </c>
      <c r="M24" s="217" t="s">
        <v>327</v>
      </c>
      <c r="N24" s="217" t="s">
        <v>327</v>
      </c>
      <c r="O24" s="217" t="s">
        <v>327</v>
      </c>
      <c r="P24" s="217" t="s">
        <v>327</v>
      </c>
      <c r="Q24" s="217" t="s">
        <v>327</v>
      </c>
      <c r="R24" s="217" t="s">
        <v>327</v>
      </c>
      <c r="S24" s="217" t="s">
        <v>327</v>
      </c>
      <c r="T24" s="215"/>
      <c r="U24" s="216"/>
    </row>
    <row r="25" spans="1:21" ht="110.25" x14ac:dyDescent="0.25">
      <c r="A25" s="79" t="s">
        <v>816</v>
      </c>
      <c r="B25" s="218" t="s">
        <v>817</v>
      </c>
      <c r="C25" s="81" t="s">
        <v>796</v>
      </c>
      <c r="D25" s="108">
        <v>11.522500000000001</v>
      </c>
      <c r="E25" s="108">
        <v>11.522500000000001</v>
      </c>
      <c r="F25" s="217" t="s">
        <v>327</v>
      </c>
      <c r="G25" s="217" t="s">
        <v>327</v>
      </c>
      <c r="H25" s="217" t="s">
        <v>327</v>
      </c>
      <c r="I25" s="217" t="s">
        <v>327</v>
      </c>
      <c r="J25" s="217" t="s">
        <v>327</v>
      </c>
      <c r="K25" s="217" t="s">
        <v>327</v>
      </c>
      <c r="L25" s="217" t="s">
        <v>327</v>
      </c>
      <c r="M25" s="217" t="s">
        <v>327</v>
      </c>
      <c r="N25" s="217" t="s">
        <v>327</v>
      </c>
      <c r="O25" s="217" t="s">
        <v>327</v>
      </c>
      <c r="P25" s="217" t="s">
        <v>327</v>
      </c>
      <c r="Q25" s="217" t="s">
        <v>327</v>
      </c>
      <c r="R25" s="217" t="s">
        <v>327</v>
      </c>
      <c r="S25" s="217" t="s">
        <v>327</v>
      </c>
      <c r="T25" s="215"/>
      <c r="U25" s="216"/>
    </row>
    <row r="26" spans="1:21" ht="94.5" x14ac:dyDescent="0.25">
      <c r="A26" s="79" t="s">
        <v>818</v>
      </c>
      <c r="B26" s="218" t="s">
        <v>819</v>
      </c>
      <c r="C26" s="81" t="s">
        <v>820</v>
      </c>
      <c r="D26" s="108">
        <v>1.7025000000000001</v>
      </c>
      <c r="E26" s="108">
        <v>1.7025000000000001</v>
      </c>
      <c r="F26" s="217" t="s">
        <v>327</v>
      </c>
      <c r="G26" s="217" t="s">
        <v>327</v>
      </c>
      <c r="H26" s="217" t="s">
        <v>327</v>
      </c>
      <c r="I26" s="217" t="s">
        <v>327</v>
      </c>
      <c r="J26" s="217" t="s">
        <v>327</v>
      </c>
      <c r="K26" s="217" t="s">
        <v>327</v>
      </c>
      <c r="L26" s="217" t="s">
        <v>327</v>
      </c>
      <c r="M26" s="217" t="s">
        <v>327</v>
      </c>
      <c r="N26" s="217" t="s">
        <v>327</v>
      </c>
      <c r="O26" s="217" t="s">
        <v>327</v>
      </c>
      <c r="P26" s="217" t="s">
        <v>327</v>
      </c>
      <c r="Q26" s="217" t="s">
        <v>327</v>
      </c>
      <c r="R26" s="217" t="s">
        <v>327</v>
      </c>
      <c r="S26" s="217" t="s">
        <v>327</v>
      </c>
      <c r="T26" s="215"/>
      <c r="U26" s="216"/>
    </row>
    <row r="27" spans="1:21" ht="94.5" x14ac:dyDescent="0.25">
      <c r="A27" s="79" t="s">
        <v>821</v>
      </c>
      <c r="B27" s="218" t="s">
        <v>822</v>
      </c>
      <c r="C27" s="81" t="s">
        <v>823</v>
      </c>
      <c r="D27" s="108">
        <v>16.333333333333336</v>
      </c>
      <c r="E27" s="108">
        <v>16.333333333333336</v>
      </c>
      <c r="F27" s="217" t="s">
        <v>327</v>
      </c>
      <c r="G27" s="217" t="s">
        <v>327</v>
      </c>
      <c r="H27" s="217" t="s">
        <v>327</v>
      </c>
      <c r="I27" s="217" t="s">
        <v>327</v>
      </c>
      <c r="J27" s="217" t="s">
        <v>327</v>
      </c>
      <c r="K27" s="217" t="s">
        <v>327</v>
      </c>
      <c r="L27" s="217" t="s">
        <v>327</v>
      </c>
      <c r="M27" s="217" t="s">
        <v>327</v>
      </c>
      <c r="N27" s="217" t="s">
        <v>327</v>
      </c>
      <c r="O27" s="217" t="s">
        <v>327</v>
      </c>
      <c r="P27" s="217" t="s">
        <v>327</v>
      </c>
      <c r="Q27" s="217" t="s">
        <v>327</v>
      </c>
      <c r="R27" s="217" t="s">
        <v>327</v>
      </c>
      <c r="S27" s="217" t="s">
        <v>327</v>
      </c>
      <c r="T27" s="215"/>
      <c r="U27" s="216"/>
    </row>
    <row r="28" spans="1:21" ht="94.5" x14ac:dyDescent="0.25">
      <c r="A28" s="79" t="s">
        <v>824</v>
      </c>
      <c r="B28" s="218" t="s">
        <v>825</v>
      </c>
      <c r="C28" s="81" t="s">
        <v>826</v>
      </c>
      <c r="D28" s="108">
        <v>1.5666666666666667</v>
      </c>
      <c r="E28" s="108">
        <v>1.5666666666666667</v>
      </c>
      <c r="F28" s="217" t="s">
        <v>327</v>
      </c>
      <c r="G28" s="217" t="s">
        <v>327</v>
      </c>
      <c r="H28" s="217" t="s">
        <v>327</v>
      </c>
      <c r="I28" s="217" t="s">
        <v>327</v>
      </c>
      <c r="J28" s="217" t="s">
        <v>327</v>
      </c>
      <c r="K28" s="217" t="s">
        <v>327</v>
      </c>
      <c r="L28" s="217" t="s">
        <v>327</v>
      </c>
      <c r="M28" s="217" t="s">
        <v>327</v>
      </c>
      <c r="N28" s="217" t="s">
        <v>327</v>
      </c>
      <c r="O28" s="217" t="s">
        <v>327</v>
      </c>
      <c r="P28" s="217" t="s">
        <v>327</v>
      </c>
      <c r="Q28" s="217" t="s">
        <v>327</v>
      </c>
      <c r="R28" s="217" t="s">
        <v>327</v>
      </c>
      <c r="S28" s="217" t="s">
        <v>327</v>
      </c>
      <c r="T28" s="215"/>
      <c r="U28" s="216"/>
    </row>
    <row r="29" spans="1:21" ht="110.25" x14ac:dyDescent="0.25">
      <c r="A29" s="79" t="s">
        <v>827</v>
      </c>
      <c r="B29" s="218" t="s">
        <v>828</v>
      </c>
      <c r="C29" s="81" t="s">
        <v>829</v>
      </c>
      <c r="D29" s="108">
        <v>21.648333333333337</v>
      </c>
      <c r="E29" s="108">
        <v>21.648333333333337</v>
      </c>
      <c r="F29" s="217" t="s">
        <v>327</v>
      </c>
      <c r="G29" s="217" t="s">
        <v>327</v>
      </c>
      <c r="H29" s="217" t="s">
        <v>327</v>
      </c>
      <c r="I29" s="217" t="s">
        <v>327</v>
      </c>
      <c r="J29" s="217" t="s">
        <v>327</v>
      </c>
      <c r="K29" s="217" t="s">
        <v>327</v>
      </c>
      <c r="L29" s="217" t="s">
        <v>327</v>
      </c>
      <c r="M29" s="217" t="s">
        <v>327</v>
      </c>
      <c r="N29" s="217" t="s">
        <v>327</v>
      </c>
      <c r="O29" s="217" t="s">
        <v>327</v>
      </c>
      <c r="P29" s="217" t="s">
        <v>327</v>
      </c>
      <c r="Q29" s="217" t="s">
        <v>327</v>
      </c>
      <c r="R29" s="217" t="s">
        <v>327</v>
      </c>
      <c r="S29" s="217" t="s">
        <v>327</v>
      </c>
      <c r="T29" s="215"/>
      <c r="U29" s="216"/>
    </row>
    <row r="30" spans="1:21" ht="94.5" x14ac:dyDescent="0.25">
      <c r="A30" s="79" t="s">
        <v>830</v>
      </c>
      <c r="B30" s="218" t="s">
        <v>831</v>
      </c>
      <c r="C30" s="81" t="s">
        <v>832</v>
      </c>
      <c r="D30" s="108">
        <v>1.0166666666666666</v>
      </c>
      <c r="E30" s="108">
        <v>1.0166666666666666</v>
      </c>
      <c r="F30" s="217" t="s">
        <v>327</v>
      </c>
      <c r="G30" s="217" t="s">
        <v>327</v>
      </c>
      <c r="H30" s="217" t="s">
        <v>327</v>
      </c>
      <c r="I30" s="217" t="s">
        <v>327</v>
      </c>
      <c r="J30" s="217" t="s">
        <v>327</v>
      </c>
      <c r="K30" s="217" t="s">
        <v>327</v>
      </c>
      <c r="L30" s="217" t="s">
        <v>327</v>
      </c>
      <c r="M30" s="217" t="s">
        <v>327</v>
      </c>
      <c r="N30" s="217" t="s">
        <v>327</v>
      </c>
      <c r="O30" s="217" t="s">
        <v>327</v>
      </c>
      <c r="P30" s="217" t="s">
        <v>327</v>
      </c>
      <c r="Q30" s="217" t="s">
        <v>327</v>
      </c>
      <c r="R30" s="217" t="s">
        <v>327</v>
      </c>
      <c r="S30" s="217" t="s">
        <v>327</v>
      </c>
      <c r="T30" s="215"/>
      <c r="U30" s="216"/>
    </row>
    <row r="31" spans="1:21" ht="110.25" x14ac:dyDescent="0.25">
      <c r="A31" s="79" t="s">
        <v>833</v>
      </c>
      <c r="B31" s="218" t="s">
        <v>834</v>
      </c>
      <c r="C31" s="81" t="s">
        <v>835</v>
      </c>
      <c r="D31" s="108">
        <v>10.128333333333334</v>
      </c>
      <c r="E31" s="108">
        <v>10.128333333333334</v>
      </c>
      <c r="F31" s="217" t="s">
        <v>327</v>
      </c>
      <c r="G31" s="217" t="s">
        <v>327</v>
      </c>
      <c r="H31" s="217" t="s">
        <v>327</v>
      </c>
      <c r="I31" s="217" t="s">
        <v>327</v>
      </c>
      <c r="J31" s="217" t="s">
        <v>327</v>
      </c>
      <c r="K31" s="217" t="s">
        <v>327</v>
      </c>
      <c r="L31" s="217" t="s">
        <v>327</v>
      </c>
      <c r="M31" s="217" t="s">
        <v>327</v>
      </c>
      <c r="N31" s="217" t="s">
        <v>327</v>
      </c>
      <c r="O31" s="217" t="s">
        <v>327</v>
      </c>
      <c r="P31" s="217" t="s">
        <v>327</v>
      </c>
      <c r="Q31" s="217" t="s">
        <v>327</v>
      </c>
      <c r="R31" s="217" t="s">
        <v>327</v>
      </c>
      <c r="S31" s="217" t="s">
        <v>327</v>
      </c>
      <c r="T31" s="215"/>
      <c r="U31" s="216"/>
    </row>
    <row r="32" spans="1:21" ht="110.25" x14ac:dyDescent="0.25">
      <c r="A32" s="79" t="s">
        <v>836</v>
      </c>
      <c r="B32" s="218" t="s">
        <v>837</v>
      </c>
      <c r="C32" s="81" t="s">
        <v>838</v>
      </c>
      <c r="D32" s="108">
        <v>2.916666666666667</v>
      </c>
      <c r="E32" s="108">
        <v>2.916666666666667</v>
      </c>
      <c r="F32" s="217" t="s">
        <v>327</v>
      </c>
      <c r="G32" s="217" t="s">
        <v>327</v>
      </c>
      <c r="H32" s="217" t="s">
        <v>327</v>
      </c>
      <c r="I32" s="217" t="s">
        <v>327</v>
      </c>
      <c r="J32" s="217" t="s">
        <v>327</v>
      </c>
      <c r="K32" s="217" t="s">
        <v>327</v>
      </c>
      <c r="L32" s="217" t="s">
        <v>327</v>
      </c>
      <c r="M32" s="217" t="s">
        <v>327</v>
      </c>
      <c r="N32" s="217" t="s">
        <v>327</v>
      </c>
      <c r="O32" s="217" t="s">
        <v>327</v>
      </c>
      <c r="P32" s="217" t="s">
        <v>327</v>
      </c>
      <c r="Q32" s="217" t="s">
        <v>327</v>
      </c>
      <c r="R32" s="217" t="s">
        <v>327</v>
      </c>
      <c r="S32" s="217" t="s">
        <v>327</v>
      </c>
      <c r="T32" s="215"/>
      <c r="U32" s="216"/>
    </row>
    <row r="33" spans="1:21" ht="94.5" x14ac:dyDescent="0.25">
      <c r="A33" s="79" t="s">
        <v>121</v>
      </c>
      <c r="B33" s="218" t="s">
        <v>839</v>
      </c>
      <c r="C33" s="81" t="s">
        <v>840</v>
      </c>
      <c r="D33" s="108">
        <v>0.30249999999999999</v>
      </c>
      <c r="E33" s="108">
        <v>0.30249999999999999</v>
      </c>
      <c r="F33" s="217" t="s">
        <v>327</v>
      </c>
      <c r="G33" s="217" t="s">
        <v>327</v>
      </c>
      <c r="H33" s="217" t="s">
        <v>327</v>
      </c>
      <c r="I33" s="217" t="s">
        <v>327</v>
      </c>
      <c r="J33" s="217" t="s">
        <v>327</v>
      </c>
      <c r="K33" s="217" t="s">
        <v>327</v>
      </c>
      <c r="L33" s="217" t="s">
        <v>327</v>
      </c>
      <c r="M33" s="217" t="s">
        <v>327</v>
      </c>
      <c r="N33" s="217" t="s">
        <v>327</v>
      </c>
      <c r="O33" s="217" t="s">
        <v>327</v>
      </c>
      <c r="P33" s="217" t="s">
        <v>327</v>
      </c>
      <c r="Q33" s="217" t="s">
        <v>327</v>
      </c>
      <c r="R33" s="217" t="s">
        <v>327</v>
      </c>
      <c r="S33" s="217" t="s">
        <v>327</v>
      </c>
      <c r="T33" s="215"/>
      <c r="U33" s="216"/>
    </row>
    <row r="34" spans="1:21" ht="94.5" x14ac:dyDescent="0.25">
      <c r="A34" s="79" t="s">
        <v>122</v>
      </c>
      <c r="B34" s="218" t="s">
        <v>841</v>
      </c>
      <c r="C34" s="81" t="s">
        <v>842</v>
      </c>
      <c r="D34" s="108">
        <v>5.9575000000000005</v>
      </c>
      <c r="E34" s="108">
        <v>5.9575000000000005</v>
      </c>
      <c r="F34" s="217" t="s">
        <v>327</v>
      </c>
      <c r="G34" s="217" t="s">
        <v>327</v>
      </c>
      <c r="H34" s="217" t="s">
        <v>327</v>
      </c>
      <c r="I34" s="217" t="s">
        <v>327</v>
      </c>
      <c r="J34" s="217" t="s">
        <v>327</v>
      </c>
      <c r="K34" s="217" t="s">
        <v>327</v>
      </c>
      <c r="L34" s="217" t="s">
        <v>327</v>
      </c>
      <c r="M34" s="217" t="s">
        <v>327</v>
      </c>
      <c r="N34" s="217" t="s">
        <v>327</v>
      </c>
      <c r="O34" s="217" t="s">
        <v>327</v>
      </c>
      <c r="P34" s="217" t="s">
        <v>327</v>
      </c>
      <c r="Q34" s="217" t="s">
        <v>327</v>
      </c>
      <c r="R34" s="217" t="s">
        <v>327</v>
      </c>
      <c r="S34" s="217" t="s">
        <v>327</v>
      </c>
      <c r="T34" s="215"/>
      <c r="U34" s="216"/>
    </row>
    <row r="35" spans="1:21" ht="78.75" x14ac:dyDescent="0.25">
      <c r="A35" s="79" t="s">
        <v>843</v>
      </c>
      <c r="B35" s="218" t="s">
        <v>844</v>
      </c>
      <c r="C35" s="81" t="s">
        <v>845</v>
      </c>
      <c r="D35" s="108">
        <v>7.7499999999999999E-2</v>
      </c>
      <c r="E35" s="108">
        <v>7.7499999999999999E-2</v>
      </c>
      <c r="F35" s="217" t="s">
        <v>327</v>
      </c>
      <c r="G35" s="217" t="s">
        <v>327</v>
      </c>
      <c r="H35" s="217" t="s">
        <v>327</v>
      </c>
      <c r="I35" s="217" t="s">
        <v>327</v>
      </c>
      <c r="J35" s="217" t="s">
        <v>327</v>
      </c>
      <c r="K35" s="217" t="s">
        <v>327</v>
      </c>
      <c r="L35" s="217" t="s">
        <v>327</v>
      </c>
      <c r="M35" s="217" t="s">
        <v>327</v>
      </c>
      <c r="N35" s="217" t="s">
        <v>327</v>
      </c>
      <c r="O35" s="217" t="s">
        <v>327</v>
      </c>
      <c r="P35" s="217" t="s">
        <v>327</v>
      </c>
      <c r="Q35" s="217" t="s">
        <v>327</v>
      </c>
      <c r="R35" s="217" t="s">
        <v>327</v>
      </c>
      <c r="S35" s="217" t="s">
        <v>327</v>
      </c>
      <c r="T35" s="215"/>
      <c r="U35" s="216"/>
    </row>
    <row r="36" spans="1:21" ht="94.5" x14ac:dyDescent="0.25">
      <c r="A36" s="79" t="s">
        <v>846</v>
      </c>
      <c r="B36" s="218" t="s">
        <v>847</v>
      </c>
      <c r="C36" s="81" t="s">
        <v>848</v>
      </c>
      <c r="D36" s="108">
        <v>1.7600000000000002</v>
      </c>
      <c r="E36" s="108">
        <v>1.7600000000000002</v>
      </c>
      <c r="F36" s="217" t="s">
        <v>327</v>
      </c>
      <c r="G36" s="217" t="s">
        <v>327</v>
      </c>
      <c r="H36" s="217" t="s">
        <v>327</v>
      </c>
      <c r="I36" s="217" t="s">
        <v>327</v>
      </c>
      <c r="J36" s="217" t="s">
        <v>327</v>
      </c>
      <c r="K36" s="217" t="s">
        <v>327</v>
      </c>
      <c r="L36" s="217" t="s">
        <v>327</v>
      </c>
      <c r="M36" s="217" t="s">
        <v>327</v>
      </c>
      <c r="N36" s="217" t="s">
        <v>327</v>
      </c>
      <c r="O36" s="217" t="s">
        <v>327</v>
      </c>
      <c r="P36" s="217" t="s">
        <v>327</v>
      </c>
      <c r="Q36" s="217" t="s">
        <v>327</v>
      </c>
      <c r="R36" s="217" t="s">
        <v>327</v>
      </c>
      <c r="S36" s="217" t="s">
        <v>327</v>
      </c>
      <c r="T36" s="215"/>
      <c r="U36" s="216"/>
    </row>
    <row r="37" spans="1:21" x14ac:dyDescent="0.25">
      <c r="A37" s="79" t="s">
        <v>849</v>
      </c>
      <c r="B37" s="218" t="s">
        <v>850</v>
      </c>
      <c r="C37" s="81" t="s">
        <v>851</v>
      </c>
      <c r="D37" s="108">
        <v>0.27500000000000002</v>
      </c>
      <c r="E37" s="108">
        <v>0.27500000000000002</v>
      </c>
      <c r="F37" s="217" t="s">
        <v>327</v>
      </c>
      <c r="G37" s="217" t="s">
        <v>327</v>
      </c>
      <c r="H37" s="217" t="s">
        <v>327</v>
      </c>
      <c r="I37" s="217" t="s">
        <v>327</v>
      </c>
      <c r="J37" s="217" t="s">
        <v>327</v>
      </c>
      <c r="K37" s="217" t="s">
        <v>327</v>
      </c>
      <c r="L37" s="217" t="s">
        <v>327</v>
      </c>
      <c r="M37" s="217" t="s">
        <v>327</v>
      </c>
      <c r="N37" s="217" t="s">
        <v>327</v>
      </c>
      <c r="O37" s="217" t="s">
        <v>327</v>
      </c>
      <c r="P37" s="217" t="s">
        <v>327</v>
      </c>
      <c r="Q37" s="217" t="s">
        <v>327</v>
      </c>
      <c r="R37" s="217" t="s">
        <v>327</v>
      </c>
      <c r="S37" s="217" t="s">
        <v>327</v>
      </c>
      <c r="T37" s="215"/>
      <c r="U37" s="216"/>
    </row>
    <row r="38" spans="1:21" x14ac:dyDescent="0.25">
      <c r="A38" s="304" t="s">
        <v>72</v>
      </c>
      <c r="B38" s="304"/>
      <c r="C38" s="304"/>
      <c r="D38" s="142">
        <f>SUM(D20:D37)</f>
        <v>140.30000000000001</v>
      </c>
      <c r="E38" s="142">
        <f>SUM(E20:E37)</f>
        <v>140.30000000000001</v>
      </c>
      <c r="F38" s="142">
        <f t="shared" ref="F38:S38" si="0">SUM(F20:F37)</f>
        <v>0</v>
      </c>
      <c r="G38" s="142">
        <f t="shared" si="0"/>
        <v>0</v>
      </c>
      <c r="H38" s="142">
        <f t="shared" si="0"/>
        <v>0</v>
      </c>
      <c r="I38" s="142">
        <f t="shared" si="0"/>
        <v>0</v>
      </c>
      <c r="J38" s="142">
        <f t="shared" si="0"/>
        <v>0</v>
      </c>
      <c r="K38" s="142">
        <f t="shared" si="0"/>
        <v>0</v>
      </c>
      <c r="L38" s="142">
        <f t="shared" si="0"/>
        <v>0</v>
      </c>
      <c r="M38" s="142">
        <f t="shared" si="0"/>
        <v>0</v>
      </c>
      <c r="N38" s="142">
        <f t="shared" si="0"/>
        <v>0</v>
      </c>
      <c r="O38" s="142">
        <f t="shared" si="0"/>
        <v>0</v>
      </c>
      <c r="P38" s="142">
        <f t="shared" si="0"/>
        <v>0</v>
      </c>
      <c r="Q38" s="142">
        <f t="shared" si="0"/>
        <v>0</v>
      </c>
      <c r="R38" s="142">
        <f t="shared" si="0"/>
        <v>0</v>
      </c>
      <c r="S38" s="142">
        <f t="shared" si="0"/>
        <v>0</v>
      </c>
      <c r="T38" s="304"/>
      <c r="U38" s="304"/>
    </row>
    <row r="40" spans="1:21" s="5" customFormat="1" ht="49.5" customHeight="1" x14ac:dyDescent="0.25">
      <c r="A40" s="292" t="s">
        <v>767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16"/>
      <c r="M40" s="16"/>
      <c r="N40" s="16"/>
      <c r="O40" s="16"/>
      <c r="P40" s="16"/>
      <c r="Q40" s="6"/>
      <c r="R40" s="6"/>
    </row>
    <row r="41" spans="1:21" s="5" customFormat="1" ht="15.75" customHeight="1" x14ac:dyDescent="0.25">
      <c r="A41" s="6"/>
      <c r="B41" s="7"/>
      <c r="C41" s="7"/>
      <c r="D41" s="28"/>
      <c r="E41" s="28"/>
      <c r="F41" s="28"/>
      <c r="G41" s="28"/>
      <c r="H41" s="28"/>
      <c r="I41" s="28"/>
      <c r="J41" s="7"/>
      <c r="K41" s="28"/>
      <c r="L41" s="7"/>
      <c r="M41" s="6"/>
      <c r="N41" s="7"/>
      <c r="O41" s="7"/>
      <c r="P41" s="7"/>
      <c r="Q41" s="6"/>
      <c r="R41" s="6"/>
    </row>
  </sheetData>
  <customSheetViews>
    <customSheetView guid="{500C2F4F-1743-499A-A051-20565DBF52B2}" scale="70" showPageBreaks="1" printArea="1" view="pageBreakPreview">
      <selection activeCell="C32" sqref="C32"/>
      <colBreaks count="2" manualBreakCount="2">
        <brk id="9" max="22" man="1"/>
        <brk id="32" max="102" man="1"/>
      </colBreaks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7">
    <mergeCell ref="A40:K40"/>
    <mergeCell ref="T38:U38"/>
    <mergeCell ref="T15:U18"/>
    <mergeCell ref="T19:U19"/>
    <mergeCell ref="A15:A18"/>
    <mergeCell ref="B15:B18"/>
    <mergeCell ref="C15:C18"/>
    <mergeCell ref="D15:D18"/>
    <mergeCell ref="N15:O17"/>
    <mergeCell ref="H15:I17"/>
    <mergeCell ref="A38:C38"/>
    <mergeCell ref="P15:S16"/>
    <mergeCell ref="P17:Q17"/>
    <mergeCell ref="R17:S17"/>
    <mergeCell ref="E15:E18"/>
    <mergeCell ref="J15:M16"/>
    <mergeCell ref="J17:K17"/>
    <mergeCell ref="L17:M17"/>
    <mergeCell ref="A4:U4"/>
    <mergeCell ref="A14:U14"/>
    <mergeCell ref="A13:U13"/>
    <mergeCell ref="A8:U8"/>
    <mergeCell ref="A5:U5"/>
    <mergeCell ref="A7:U7"/>
    <mergeCell ref="A10:U10"/>
    <mergeCell ref="A12:U12"/>
    <mergeCell ref="F15:G17"/>
  </mergeCells>
  <printOptions horizontalCentered="1"/>
  <pageMargins left="0.25" right="0.25" top="0.75" bottom="0.75" header="0.3" footer="0.3"/>
  <pageSetup paperSize="8" scale="73" fitToHeight="0" orientation="landscape" r:id="rId2"/>
  <headerFooter alignWithMargins="0"/>
  <colBreaks count="2" manualBreakCount="2">
    <brk id="9" max="22" man="1"/>
    <brk id="32" max="10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S41"/>
  <sheetViews>
    <sheetView view="pageBreakPreview" zoomScale="70" zoomScaleSheetLayoutView="70" workbookViewId="0">
      <selection activeCell="A21" sqref="A21:C38"/>
    </sheetView>
  </sheetViews>
  <sheetFormatPr defaultColWidth="9" defaultRowHeight="15.75" x14ac:dyDescent="0.25"/>
  <cols>
    <col min="1" max="1" width="10.5" style="5" customWidth="1"/>
    <col min="2" max="2" width="34" style="5" customWidth="1"/>
    <col min="3" max="3" width="17" style="5" customWidth="1"/>
    <col min="4" max="4" width="17.625" style="5" customWidth="1"/>
    <col min="5" max="5" width="17.125" style="5" customWidth="1"/>
    <col min="6" max="6" width="10.125" style="5" customWidth="1"/>
    <col min="7" max="7" width="6.625" style="5" customWidth="1"/>
    <col min="8" max="8" width="7.375" style="5" customWidth="1"/>
    <col min="9" max="9" width="6.625" style="5" customWidth="1"/>
    <col min="10" max="10" width="6.375" style="5" customWidth="1"/>
    <col min="11" max="11" width="6.875" style="5" customWidth="1"/>
    <col min="12" max="12" width="17.125" style="5" customWidth="1"/>
    <col min="13" max="13" width="9.125" style="5" customWidth="1"/>
    <col min="14" max="14" width="6.75" style="5" customWidth="1"/>
    <col min="15" max="15" width="6.5" style="5" customWidth="1"/>
    <col min="16" max="17" width="6.125" style="5" customWidth="1"/>
    <col min="18" max="18" width="8.625" style="5" customWidth="1"/>
    <col min="19" max="19" width="13" style="5" customWidth="1"/>
    <col min="20" max="20" width="6.375" style="5" customWidth="1"/>
    <col min="21" max="21" width="14.125" style="5" customWidth="1"/>
    <col min="22" max="22" width="10.375" style="5" customWidth="1"/>
    <col min="23" max="23" width="18" style="5" customWidth="1"/>
    <col min="24" max="16384" width="9" style="5"/>
  </cols>
  <sheetData>
    <row r="1" spans="1:45" ht="18.75" x14ac:dyDescent="0.25">
      <c r="S1" s="2"/>
      <c r="W1" s="18" t="s">
        <v>55</v>
      </c>
      <c r="Y1" s="2"/>
    </row>
    <row r="2" spans="1:45" ht="18.75" x14ac:dyDescent="0.3">
      <c r="S2" s="2"/>
      <c r="W2" s="23" t="s">
        <v>0</v>
      </c>
      <c r="Y2" s="2"/>
    </row>
    <row r="3" spans="1:45" ht="18.75" x14ac:dyDescent="0.3">
      <c r="S3" s="2"/>
      <c r="W3" s="23" t="s">
        <v>770</v>
      </c>
      <c r="Y3" s="2"/>
    </row>
    <row r="4" spans="1:45" ht="18.75" x14ac:dyDescent="0.3">
      <c r="A4" s="293" t="s">
        <v>741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97"/>
      <c r="Y4" s="97"/>
      <c r="Z4" s="97"/>
      <c r="AA4" s="97"/>
    </row>
    <row r="5" spans="1:45" ht="18.75" x14ac:dyDescent="0.3">
      <c r="A5" s="305" t="s">
        <v>852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90"/>
      <c r="Y5" s="90"/>
      <c r="Z5" s="90"/>
      <c r="AA5" s="90"/>
      <c r="AB5" s="90"/>
    </row>
    <row r="6" spans="1:45" ht="18.75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45" ht="18.75" x14ac:dyDescent="0.3">
      <c r="A7" s="305" t="s">
        <v>798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90"/>
      <c r="Y7" s="90"/>
      <c r="Z7" s="90"/>
      <c r="AA7" s="90"/>
    </row>
    <row r="8" spans="1:45" x14ac:dyDescent="0.25">
      <c r="A8" s="297" t="s">
        <v>65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19"/>
      <c r="Y8" s="19"/>
      <c r="Z8" s="19"/>
      <c r="AA8" s="19"/>
    </row>
    <row r="9" spans="1:45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45" ht="18.75" x14ac:dyDescent="0.3">
      <c r="A10" s="306" t="s">
        <v>853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98"/>
      <c r="Y10" s="98"/>
      <c r="Z10" s="98"/>
      <c r="AA10" s="98"/>
    </row>
    <row r="11" spans="1:45" ht="18.75" x14ac:dyDescent="0.3">
      <c r="AA11" s="23"/>
    </row>
    <row r="12" spans="1:45" ht="18.75" x14ac:dyDescent="0.25">
      <c r="A12" s="302" t="s">
        <v>52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99"/>
      <c r="Y12" s="99"/>
      <c r="Z12" s="99"/>
      <c r="AA12" s="99"/>
    </row>
    <row r="13" spans="1:45" x14ac:dyDescent="0.25">
      <c r="A13" s="297" t="s">
        <v>66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19"/>
      <c r="Y13" s="19"/>
      <c r="Z13" s="19"/>
      <c r="AA13" s="19"/>
    </row>
    <row r="14" spans="1:45" ht="15.75" customHeight="1" x14ac:dyDescent="0.25">
      <c r="A14" s="351"/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1"/>
      <c r="Q14" s="351"/>
      <c r="R14" s="351"/>
      <c r="S14" s="351"/>
      <c r="T14" s="351"/>
      <c r="U14" s="351"/>
      <c r="V14" s="351"/>
      <c r="W14" s="351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</row>
    <row r="15" spans="1:45" ht="53.25" customHeight="1" x14ac:dyDescent="0.25">
      <c r="A15" s="313" t="s">
        <v>62</v>
      </c>
      <c r="B15" s="316" t="s">
        <v>19</v>
      </c>
      <c r="C15" s="316" t="s">
        <v>5</v>
      </c>
      <c r="D15" s="313" t="s">
        <v>788</v>
      </c>
      <c r="E15" s="321" t="s">
        <v>867</v>
      </c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290" t="s">
        <v>868</v>
      </c>
      <c r="T15" s="290"/>
      <c r="U15" s="290"/>
      <c r="V15" s="290"/>
      <c r="W15" s="316" t="s">
        <v>7</v>
      </c>
      <c r="X15" s="101"/>
      <c r="Y15" s="101"/>
    </row>
    <row r="16" spans="1:45" ht="13.5" customHeight="1" x14ac:dyDescent="0.25">
      <c r="A16" s="314"/>
      <c r="B16" s="316"/>
      <c r="C16" s="316"/>
      <c r="D16" s="314"/>
      <c r="E16" s="321" t="s">
        <v>9</v>
      </c>
      <c r="F16" s="321"/>
      <c r="G16" s="321"/>
      <c r="H16" s="321"/>
      <c r="I16" s="321"/>
      <c r="J16" s="321"/>
      <c r="K16" s="321"/>
      <c r="L16" s="321" t="s">
        <v>10</v>
      </c>
      <c r="M16" s="321"/>
      <c r="N16" s="321"/>
      <c r="O16" s="321"/>
      <c r="P16" s="321"/>
      <c r="Q16" s="321"/>
      <c r="R16" s="321"/>
      <c r="S16" s="290"/>
      <c r="T16" s="290"/>
      <c r="U16" s="290"/>
      <c r="V16" s="290"/>
      <c r="W16" s="316"/>
      <c r="X16" s="101"/>
      <c r="Y16" s="101"/>
      <c r="Z16" s="101"/>
      <c r="AA16" s="101"/>
    </row>
    <row r="17" spans="1:27" ht="13.5" customHeight="1" x14ac:dyDescent="0.25">
      <c r="A17" s="314"/>
      <c r="B17" s="316"/>
      <c r="C17" s="316"/>
      <c r="D17" s="314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290"/>
      <c r="T17" s="290"/>
      <c r="U17" s="290"/>
      <c r="V17" s="290"/>
      <c r="W17" s="316"/>
      <c r="X17" s="101"/>
      <c r="Y17" s="101"/>
      <c r="Z17" s="101"/>
      <c r="AA17" s="101"/>
    </row>
    <row r="18" spans="1:27" ht="43.5" customHeight="1" x14ac:dyDescent="0.25">
      <c r="A18" s="314"/>
      <c r="B18" s="316"/>
      <c r="C18" s="316"/>
      <c r="D18" s="314"/>
      <c r="E18" s="102" t="s">
        <v>21</v>
      </c>
      <c r="F18" s="321" t="s">
        <v>20</v>
      </c>
      <c r="G18" s="321"/>
      <c r="H18" s="321"/>
      <c r="I18" s="321"/>
      <c r="J18" s="321"/>
      <c r="K18" s="321"/>
      <c r="L18" s="102" t="s">
        <v>21</v>
      </c>
      <c r="M18" s="321" t="s">
        <v>20</v>
      </c>
      <c r="N18" s="321"/>
      <c r="O18" s="321"/>
      <c r="P18" s="321"/>
      <c r="Q18" s="321"/>
      <c r="R18" s="321"/>
      <c r="S18" s="284" t="s">
        <v>21</v>
      </c>
      <c r="T18" s="286"/>
      <c r="U18" s="284" t="s">
        <v>20</v>
      </c>
      <c r="V18" s="286"/>
      <c r="W18" s="316"/>
      <c r="X18" s="101"/>
      <c r="Y18" s="101"/>
      <c r="Z18" s="101"/>
      <c r="AA18" s="101"/>
    </row>
    <row r="19" spans="1:27" ht="71.25" customHeight="1" x14ac:dyDescent="0.25">
      <c r="A19" s="315"/>
      <c r="B19" s="316"/>
      <c r="C19" s="316"/>
      <c r="D19" s="315"/>
      <c r="E19" s="8" t="s">
        <v>787</v>
      </c>
      <c r="F19" s="8" t="s">
        <v>787</v>
      </c>
      <c r="G19" s="35" t="s">
        <v>2</v>
      </c>
      <c r="H19" s="35" t="s">
        <v>3</v>
      </c>
      <c r="I19" s="35" t="s">
        <v>51</v>
      </c>
      <c r="J19" s="35" t="s">
        <v>1</v>
      </c>
      <c r="K19" s="35" t="s">
        <v>13</v>
      </c>
      <c r="L19" s="8" t="s">
        <v>787</v>
      </c>
      <c r="M19" s="8" t="s">
        <v>787</v>
      </c>
      <c r="N19" s="35" t="s">
        <v>2</v>
      </c>
      <c r="O19" s="35" t="s">
        <v>3</v>
      </c>
      <c r="P19" s="35" t="s">
        <v>51</v>
      </c>
      <c r="Q19" s="35" t="s">
        <v>1</v>
      </c>
      <c r="R19" s="35" t="s">
        <v>13</v>
      </c>
      <c r="S19" s="103" t="s">
        <v>789</v>
      </c>
      <c r="T19" s="103" t="s">
        <v>70</v>
      </c>
      <c r="U19" s="103" t="s">
        <v>789</v>
      </c>
      <c r="V19" s="103" t="s">
        <v>70</v>
      </c>
      <c r="W19" s="316"/>
      <c r="X19" s="101"/>
      <c r="Y19" s="101"/>
      <c r="Z19" s="101"/>
      <c r="AA19" s="101"/>
    </row>
    <row r="20" spans="1:27" x14ac:dyDescent="0.25">
      <c r="A20" s="104">
        <v>1</v>
      </c>
      <c r="B20" s="104">
        <v>2</v>
      </c>
      <c r="C20" s="104">
        <v>3</v>
      </c>
      <c r="D20" s="105">
        <v>4</v>
      </c>
      <c r="E20" s="104">
        <v>5</v>
      </c>
      <c r="F20" s="104">
        <f t="shared" ref="F20:W20" si="0">E20+1</f>
        <v>6</v>
      </c>
      <c r="G20" s="104">
        <f t="shared" si="0"/>
        <v>7</v>
      </c>
      <c r="H20" s="104">
        <f t="shared" si="0"/>
        <v>8</v>
      </c>
      <c r="I20" s="104">
        <f t="shared" si="0"/>
        <v>9</v>
      </c>
      <c r="J20" s="104">
        <f t="shared" si="0"/>
        <v>10</v>
      </c>
      <c r="K20" s="104">
        <f t="shared" si="0"/>
        <v>11</v>
      </c>
      <c r="L20" s="104">
        <f t="shared" si="0"/>
        <v>12</v>
      </c>
      <c r="M20" s="104">
        <f t="shared" si="0"/>
        <v>13</v>
      </c>
      <c r="N20" s="104">
        <f t="shared" si="0"/>
        <v>14</v>
      </c>
      <c r="O20" s="104">
        <f t="shared" si="0"/>
        <v>15</v>
      </c>
      <c r="P20" s="104">
        <f t="shared" si="0"/>
        <v>16</v>
      </c>
      <c r="Q20" s="104">
        <f t="shared" si="0"/>
        <v>17</v>
      </c>
      <c r="R20" s="104">
        <f t="shared" si="0"/>
        <v>18</v>
      </c>
      <c r="S20" s="104">
        <f t="shared" si="0"/>
        <v>19</v>
      </c>
      <c r="T20" s="104">
        <f t="shared" si="0"/>
        <v>20</v>
      </c>
      <c r="U20" s="104">
        <f t="shared" si="0"/>
        <v>21</v>
      </c>
      <c r="V20" s="104">
        <f t="shared" si="0"/>
        <v>22</v>
      </c>
      <c r="W20" s="104">
        <f t="shared" si="0"/>
        <v>23</v>
      </c>
      <c r="X20" s="101"/>
      <c r="Y20" s="101"/>
    </row>
    <row r="21" spans="1:27" ht="110.25" x14ac:dyDescent="0.25">
      <c r="A21" s="282" t="s">
        <v>804</v>
      </c>
      <c r="B21" s="283" t="s">
        <v>805</v>
      </c>
      <c r="C21" s="81" t="s">
        <v>806</v>
      </c>
      <c r="D21" s="108">
        <v>0.86249999999999993</v>
      </c>
      <c r="E21" s="217" t="s">
        <v>327</v>
      </c>
      <c r="F21" s="217" t="s">
        <v>327</v>
      </c>
      <c r="G21" s="217" t="s">
        <v>327</v>
      </c>
      <c r="H21" s="217" t="s">
        <v>327</v>
      </c>
      <c r="I21" s="217" t="s">
        <v>327</v>
      </c>
      <c r="J21" s="217" t="s">
        <v>327</v>
      </c>
      <c r="K21" s="217" t="s">
        <v>327</v>
      </c>
      <c r="L21" s="217" t="s">
        <v>327</v>
      </c>
      <c r="M21" s="217" t="s">
        <v>327</v>
      </c>
      <c r="N21" s="217" t="s">
        <v>327</v>
      </c>
      <c r="O21" s="217" t="s">
        <v>327</v>
      </c>
      <c r="P21" s="217" t="s">
        <v>327</v>
      </c>
      <c r="Q21" s="217" t="s">
        <v>327</v>
      </c>
      <c r="R21" s="217" t="s">
        <v>327</v>
      </c>
      <c r="S21" s="217" t="s">
        <v>327</v>
      </c>
      <c r="T21" s="217" t="s">
        <v>327</v>
      </c>
      <c r="U21" s="217" t="s">
        <v>327</v>
      </c>
      <c r="V21" s="217" t="s">
        <v>327</v>
      </c>
      <c r="W21" s="217"/>
      <c r="X21" s="101"/>
      <c r="Y21" s="101"/>
    </row>
    <row r="22" spans="1:27" ht="126" x14ac:dyDescent="0.25">
      <c r="A22" s="282" t="s">
        <v>807</v>
      </c>
      <c r="B22" s="283" t="s">
        <v>808</v>
      </c>
      <c r="C22" s="81" t="s">
        <v>809</v>
      </c>
      <c r="D22" s="108">
        <v>19.197500000000002</v>
      </c>
      <c r="E22" s="217" t="s">
        <v>327</v>
      </c>
      <c r="F22" s="217" t="s">
        <v>327</v>
      </c>
      <c r="G22" s="217" t="s">
        <v>327</v>
      </c>
      <c r="H22" s="217" t="s">
        <v>327</v>
      </c>
      <c r="I22" s="217" t="s">
        <v>327</v>
      </c>
      <c r="J22" s="217" t="s">
        <v>327</v>
      </c>
      <c r="K22" s="217" t="s">
        <v>327</v>
      </c>
      <c r="L22" s="217" t="s">
        <v>327</v>
      </c>
      <c r="M22" s="217" t="s">
        <v>327</v>
      </c>
      <c r="N22" s="217" t="s">
        <v>327</v>
      </c>
      <c r="O22" s="217" t="s">
        <v>327</v>
      </c>
      <c r="P22" s="217" t="s">
        <v>327</v>
      </c>
      <c r="Q22" s="217" t="s">
        <v>327</v>
      </c>
      <c r="R22" s="217" t="s">
        <v>327</v>
      </c>
      <c r="S22" s="217" t="s">
        <v>327</v>
      </c>
      <c r="T22" s="217" t="s">
        <v>327</v>
      </c>
      <c r="U22" s="217" t="s">
        <v>327</v>
      </c>
      <c r="V22" s="217" t="s">
        <v>327</v>
      </c>
      <c r="W22" s="217"/>
      <c r="X22" s="101"/>
      <c r="Y22" s="101"/>
    </row>
    <row r="23" spans="1:27" ht="126" x14ac:dyDescent="0.25">
      <c r="A23" s="79" t="s">
        <v>810</v>
      </c>
      <c r="B23" s="218" t="s">
        <v>811</v>
      </c>
      <c r="C23" s="81" t="s">
        <v>793</v>
      </c>
      <c r="D23" s="108">
        <v>2.4716666666666671</v>
      </c>
      <c r="E23" s="217" t="s">
        <v>327</v>
      </c>
      <c r="F23" s="217" t="s">
        <v>327</v>
      </c>
      <c r="G23" s="217" t="s">
        <v>327</v>
      </c>
      <c r="H23" s="217" t="s">
        <v>327</v>
      </c>
      <c r="I23" s="217" t="s">
        <v>327</v>
      </c>
      <c r="J23" s="217" t="s">
        <v>327</v>
      </c>
      <c r="K23" s="217" t="s">
        <v>327</v>
      </c>
      <c r="L23" s="217" t="s">
        <v>327</v>
      </c>
      <c r="M23" s="217" t="s">
        <v>327</v>
      </c>
      <c r="N23" s="217" t="s">
        <v>327</v>
      </c>
      <c r="O23" s="217" t="s">
        <v>327</v>
      </c>
      <c r="P23" s="217" t="s">
        <v>327</v>
      </c>
      <c r="Q23" s="217" t="s">
        <v>327</v>
      </c>
      <c r="R23" s="217" t="s">
        <v>327</v>
      </c>
      <c r="S23" s="217" t="s">
        <v>327</v>
      </c>
      <c r="T23" s="217" t="s">
        <v>327</v>
      </c>
      <c r="U23" s="217" t="s">
        <v>327</v>
      </c>
      <c r="V23" s="217" t="s">
        <v>327</v>
      </c>
      <c r="W23" s="217"/>
      <c r="X23" s="101"/>
      <c r="Y23" s="101"/>
    </row>
    <row r="24" spans="1:27" ht="126" x14ac:dyDescent="0.25">
      <c r="A24" s="79" t="s">
        <v>812</v>
      </c>
      <c r="B24" s="218" t="s">
        <v>813</v>
      </c>
      <c r="C24" s="81" t="s">
        <v>794</v>
      </c>
      <c r="D24" s="108">
        <v>41.524166666666666</v>
      </c>
      <c r="E24" s="217" t="s">
        <v>327</v>
      </c>
      <c r="F24" s="217" t="s">
        <v>327</v>
      </c>
      <c r="G24" s="217" t="s">
        <v>327</v>
      </c>
      <c r="H24" s="217" t="s">
        <v>327</v>
      </c>
      <c r="I24" s="217" t="s">
        <v>327</v>
      </c>
      <c r="J24" s="217" t="s">
        <v>327</v>
      </c>
      <c r="K24" s="217" t="s">
        <v>327</v>
      </c>
      <c r="L24" s="217" t="s">
        <v>327</v>
      </c>
      <c r="M24" s="217" t="s">
        <v>327</v>
      </c>
      <c r="N24" s="217" t="s">
        <v>327</v>
      </c>
      <c r="O24" s="217" t="s">
        <v>327</v>
      </c>
      <c r="P24" s="217" t="s">
        <v>327</v>
      </c>
      <c r="Q24" s="217" t="s">
        <v>327</v>
      </c>
      <c r="R24" s="217" t="s">
        <v>327</v>
      </c>
      <c r="S24" s="217" t="s">
        <v>327</v>
      </c>
      <c r="T24" s="217" t="s">
        <v>327</v>
      </c>
      <c r="U24" s="217" t="s">
        <v>327</v>
      </c>
      <c r="V24" s="217" t="s">
        <v>327</v>
      </c>
      <c r="W24" s="217"/>
      <c r="X24" s="101"/>
      <c r="Y24" s="101"/>
    </row>
    <row r="25" spans="1:27" ht="110.25" x14ac:dyDescent="0.25">
      <c r="A25" s="79" t="s">
        <v>814</v>
      </c>
      <c r="B25" s="218" t="s">
        <v>815</v>
      </c>
      <c r="C25" s="81" t="s">
        <v>795</v>
      </c>
      <c r="D25" s="108">
        <v>1.0366666666666666</v>
      </c>
      <c r="E25" s="217" t="s">
        <v>327</v>
      </c>
      <c r="F25" s="217" t="s">
        <v>327</v>
      </c>
      <c r="G25" s="217" t="s">
        <v>327</v>
      </c>
      <c r="H25" s="217" t="s">
        <v>327</v>
      </c>
      <c r="I25" s="217" t="s">
        <v>327</v>
      </c>
      <c r="J25" s="217" t="s">
        <v>327</v>
      </c>
      <c r="K25" s="217" t="s">
        <v>327</v>
      </c>
      <c r="L25" s="217" t="s">
        <v>327</v>
      </c>
      <c r="M25" s="217" t="s">
        <v>327</v>
      </c>
      <c r="N25" s="217" t="s">
        <v>327</v>
      </c>
      <c r="O25" s="217" t="s">
        <v>327</v>
      </c>
      <c r="P25" s="217" t="s">
        <v>327</v>
      </c>
      <c r="Q25" s="217" t="s">
        <v>327</v>
      </c>
      <c r="R25" s="217" t="s">
        <v>327</v>
      </c>
      <c r="S25" s="217" t="s">
        <v>327</v>
      </c>
      <c r="T25" s="217" t="s">
        <v>327</v>
      </c>
      <c r="U25" s="217" t="s">
        <v>327</v>
      </c>
      <c r="V25" s="217" t="s">
        <v>327</v>
      </c>
      <c r="W25" s="217"/>
      <c r="X25" s="101"/>
      <c r="Y25" s="101"/>
    </row>
    <row r="26" spans="1:27" ht="110.25" x14ac:dyDescent="0.25">
      <c r="A26" s="79" t="s">
        <v>816</v>
      </c>
      <c r="B26" s="218" t="s">
        <v>817</v>
      </c>
      <c r="C26" s="81" t="s">
        <v>796</v>
      </c>
      <c r="D26" s="108">
        <v>11.522500000000001</v>
      </c>
      <c r="E26" s="217" t="s">
        <v>327</v>
      </c>
      <c r="F26" s="217" t="s">
        <v>327</v>
      </c>
      <c r="G26" s="217" t="s">
        <v>327</v>
      </c>
      <c r="H26" s="217" t="s">
        <v>327</v>
      </c>
      <c r="I26" s="217" t="s">
        <v>327</v>
      </c>
      <c r="J26" s="217" t="s">
        <v>327</v>
      </c>
      <c r="K26" s="217" t="s">
        <v>327</v>
      </c>
      <c r="L26" s="217" t="s">
        <v>327</v>
      </c>
      <c r="M26" s="217" t="s">
        <v>327</v>
      </c>
      <c r="N26" s="217" t="s">
        <v>327</v>
      </c>
      <c r="O26" s="217" t="s">
        <v>327</v>
      </c>
      <c r="P26" s="217" t="s">
        <v>327</v>
      </c>
      <c r="Q26" s="217" t="s">
        <v>327</v>
      </c>
      <c r="R26" s="217" t="s">
        <v>327</v>
      </c>
      <c r="S26" s="217" t="s">
        <v>327</v>
      </c>
      <c r="T26" s="217" t="s">
        <v>327</v>
      </c>
      <c r="U26" s="217" t="s">
        <v>327</v>
      </c>
      <c r="V26" s="217" t="s">
        <v>327</v>
      </c>
      <c r="W26" s="217"/>
      <c r="X26" s="101"/>
      <c r="Y26" s="101"/>
    </row>
    <row r="27" spans="1:27" ht="110.25" x14ac:dyDescent="0.25">
      <c r="A27" s="79" t="s">
        <v>818</v>
      </c>
      <c r="B27" s="218" t="s">
        <v>819</v>
      </c>
      <c r="C27" s="81" t="s">
        <v>820</v>
      </c>
      <c r="D27" s="108">
        <v>1.7025000000000001</v>
      </c>
      <c r="E27" s="217" t="s">
        <v>327</v>
      </c>
      <c r="F27" s="217" t="s">
        <v>327</v>
      </c>
      <c r="G27" s="217" t="s">
        <v>327</v>
      </c>
      <c r="H27" s="217" t="s">
        <v>327</v>
      </c>
      <c r="I27" s="217" t="s">
        <v>327</v>
      </c>
      <c r="J27" s="217" t="s">
        <v>327</v>
      </c>
      <c r="K27" s="217" t="s">
        <v>327</v>
      </c>
      <c r="L27" s="217" t="s">
        <v>327</v>
      </c>
      <c r="M27" s="217" t="s">
        <v>327</v>
      </c>
      <c r="N27" s="217" t="s">
        <v>327</v>
      </c>
      <c r="O27" s="217" t="s">
        <v>327</v>
      </c>
      <c r="P27" s="217" t="s">
        <v>327</v>
      </c>
      <c r="Q27" s="217" t="s">
        <v>327</v>
      </c>
      <c r="R27" s="217" t="s">
        <v>327</v>
      </c>
      <c r="S27" s="217" t="s">
        <v>327</v>
      </c>
      <c r="T27" s="217" t="s">
        <v>327</v>
      </c>
      <c r="U27" s="217" t="s">
        <v>327</v>
      </c>
      <c r="V27" s="217" t="s">
        <v>327</v>
      </c>
      <c r="W27" s="217"/>
      <c r="X27" s="101"/>
      <c r="Y27" s="101"/>
    </row>
    <row r="28" spans="1:27" ht="110.25" x14ac:dyDescent="0.25">
      <c r="A28" s="79" t="s">
        <v>821</v>
      </c>
      <c r="B28" s="218" t="s">
        <v>822</v>
      </c>
      <c r="C28" s="81" t="s">
        <v>823</v>
      </c>
      <c r="D28" s="108">
        <v>16.333333333333336</v>
      </c>
      <c r="E28" s="217" t="s">
        <v>327</v>
      </c>
      <c r="F28" s="217" t="s">
        <v>327</v>
      </c>
      <c r="G28" s="217" t="s">
        <v>327</v>
      </c>
      <c r="H28" s="217" t="s">
        <v>327</v>
      </c>
      <c r="I28" s="217" t="s">
        <v>327</v>
      </c>
      <c r="J28" s="217" t="s">
        <v>327</v>
      </c>
      <c r="K28" s="217" t="s">
        <v>327</v>
      </c>
      <c r="L28" s="217" t="s">
        <v>327</v>
      </c>
      <c r="M28" s="217" t="s">
        <v>327</v>
      </c>
      <c r="N28" s="217" t="s">
        <v>327</v>
      </c>
      <c r="O28" s="217" t="s">
        <v>327</v>
      </c>
      <c r="P28" s="217" t="s">
        <v>327</v>
      </c>
      <c r="Q28" s="217" t="s">
        <v>327</v>
      </c>
      <c r="R28" s="217" t="s">
        <v>327</v>
      </c>
      <c r="S28" s="217" t="s">
        <v>327</v>
      </c>
      <c r="T28" s="217" t="s">
        <v>327</v>
      </c>
      <c r="U28" s="217" t="s">
        <v>327</v>
      </c>
      <c r="V28" s="217" t="s">
        <v>327</v>
      </c>
      <c r="W28" s="217"/>
      <c r="X28" s="101"/>
      <c r="Y28" s="101"/>
    </row>
    <row r="29" spans="1:27" ht="110.25" x14ac:dyDescent="0.25">
      <c r="A29" s="79" t="s">
        <v>824</v>
      </c>
      <c r="B29" s="218" t="s">
        <v>825</v>
      </c>
      <c r="C29" s="81" t="s">
        <v>826</v>
      </c>
      <c r="D29" s="108">
        <v>1.5666666666666667</v>
      </c>
      <c r="E29" s="217" t="s">
        <v>327</v>
      </c>
      <c r="F29" s="217" t="s">
        <v>327</v>
      </c>
      <c r="G29" s="217" t="s">
        <v>327</v>
      </c>
      <c r="H29" s="217" t="s">
        <v>327</v>
      </c>
      <c r="I29" s="217" t="s">
        <v>327</v>
      </c>
      <c r="J29" s="217" t="s">
        <v>327</v>
      </c>
      <c r="K29" s="217" t="s">
        <v>327</v>
      </c>
      <c r="L29" s="217" t="s">
        <v>327</v>
      </c>
      <c r="M29" s="217" t="s">
        <v>327</v>
      </c>
      <c r="N29" s="217" t="s">
        <v>327</v>
      </c>
      <c r="O29" s="217" t="s">
        <v>327</v>
      </c>
      <c r="P29" s="217" t="s">
        <v>327</v>
      </c>
      <c r="Q29" s="217" t="s">
        <v>327</v>
      </c>
      <c r="R29" s="217" t="s">
        <v>327</v>
      </c>
      <c r="S29" s="217" t="s">
        <v>327</v>
      </c>
      <c r="T29" s="217" t="s">
        <v>327</v>
      </c>
      <c r="U29" s="217" t="s">
        <v>327</v>
      </c>
      <c r="V29" s="217" t="s">
        <v>327</v>
      </c>
      <c r="W29" s="217"/>
      <c r="X29" s="101"/>
      <c r="Y29" s="101"/>
    </row>
    <row r="30" spans="1:27" ht="110.25" x14ac:dyDescent="0.25">
      <c r="A30" s="79" t="s">
        <v>827</v>
      </c>
      <c r="B30" s="218" t="s">
        <v>828</v>
      </c>
      <c r="C30" s="81" t="s">
        <v>829</v>
      </c>
      <c r="D30" s="108">
        <v>21.648333333333337</v>
      </c>
      <c r="E30" s="217" t="s">
        <v>327</v>
      </c>
      <c r="F30" s="217" t="s">
        <v>327</v>
      </c>
      <c r="G30" s="217" t="s">
        <v>327</v>
      </c>
      <c r="H30" s="217" t="s">
        <v>327</v>
      </c>
      <c r="I30" s="217" t="s">
        <v>327</v>
      </c>
      <c r="J30" s="217" t="s">
        <v>327</v>
      </c>
      <c r="K30" s="217" t="s">
        <v>327</v>
      </c>
      <c r="L30" s="217" t="s">
        <v>327</v>
      </c>
      <c r="M30" s="217" t="s">
        <v>327</v>
      </c>
      <c r="N30" s="217" t="s">
        <v>327</v>
      </c>
      <c r="O30" s="217" t="s">
        <v>327</v>
      </c>
      <c r="P30" s="217" t="s">
        <v>327</v>
      </c>
      <c r="Q30" s="217" t="s">
        <v>327</v>
      </c>
      <c r="R30" s="217" t="s">
        <v>327</v>
      </c>
      <c r="S30" s="217" t="s">
        <v>327</v>
      </c>
      <c r="T30" s="217" t="s">
        <v>327</v>
      </c>
      <c r="U30" s="217" t="s">
        <v>327</v>
      </c>
      <c r="V30" s="217" t="s">
        <v>327</v>
      </c>
      <c r="W30" s="217"/>
      <c r="X30" s="101"/>
      <c r="Y30" s="101"/>
    </row>
    <row r="31" spans="1:27" ht="110.25" x14ac:dyDescent="0.25">
      <c r="A31" s="79" t="s">
        <v>830</v>
      </c>
      <c r="B31" s="218" t="s">
        <v>831</v>
      </c>
      <c r="C31" s="81" t="s">
        <v>832</v>
      </c>
      <c r="D31" s="108">
        <v>1.0166666666666666</v>
      </c>
      <c r="E31" s="217" t="s">
        <v>327</v>
      </c>
      <c r="F31" s="217" t="s">
        <v>327</v>
      </c>
      <c r="G31" s="217" t="s">
        <v>327</v>
      </c>
      <c r="H31" s="217" t="s">
        <v>327</v>
      </c>
      <c r="I31" s="217" t="s">
        <v>327</v>
      </c>
      <c r="J31" s="217" t="s">
        <v>327</v>
      </c>
      <c r="K31" s="217" t="s">
        <v>327</v>
      </c>
      <c r="L31" s="217" t="s">
        <v>327</v>
      </c>
      <c r="M31" s="217" t="s">
        <v>327</v>
      </c>
      <c r="N31" s="217" t="s">
        <v>327</v>
      </c>
      <c r="O31" s="217" t="s">
        <v>327</v>
      </c>
      <c r="P31" s="217" t="s">
        <v>327</v>
      </c>
      <c r="Q31" s="217" t="s">
        <v>327</v>
      </c>
      <c r="R31" s="217" t="s">
        <v>327</v>
      </c>
      <c r="S31" s="217" t="s">
        <v>327</v>
      </c>
      <c r="T31" s="217" t="s">
        <v>327</v>
      </c>
      <c r="U31" s="217" t="s">
        <v>327</v>
      </c>
      <c r="V31" s="217" t="s">
        <v>327</v>
      </c>
      <c r="W31" s="217"/>
      <c r="X31" s="101"/>
      <c r="Y31" s="101"/>
    </row>
    <row r="32" spans="1:27" ht="110.25" x14ac:dyDescent="0.25">
      <c r="A32" s="79" t="s">
        <v>833</v>
      </c>
      <c r="B32" s="218" t="s">
        <v>834</v>
      </c>
      <c r="C32" s="81" t="s">
        <v>835</v>
      </c>
      <c r="D32" s="108">
        <v>10.128333333333334</v>
      </c>
      <c r="E32" s="217" t="s">
        <v>327</v>
      </c>
      <c r="F32" s="217" t="s">
        <v>327</v>
      </c>
      <c r="G32" s="217" t="s">
        <v>327</v>
      </c>
      <c r="H32" s="217" t="s">
        <v>327</v>
      </c>
      <c r="I32" s="217" t="s">
        <v>327</v>
      </c>
      <c r="J32" s="217" t="s">
        <v>327</v>
      </c>
      <c r="K32" s="217" t="s">
        <v>327</v>
      </c>
      <c r="L32" s="217" t="s">
        <v>327</v>
      </c>
      <c r="M32" s="217" t="s">
        <v>327</v>
      </c>
      <c r="N32" s="217" t="s">
        <v>327</v>
      </c>
      <c r="O32" s="217" t="s">
        <v>327</v>
      </c>
      <c r="P32" s="217" t="s">
        <v>327</v>
      </c>
      <c r="Q32" s="217" t="s">
        <v>327</v>
      </c>
      <c r="R32" s="217" t="s">
        <v>327</v>
      </c>
      <c r="S32" s="217" t="s">
        <v>327</v>
      </c>
      <c r="T32" s="217" t="s">
        <v>327</v>
      </c>
      <c r="U32" s="217" t="s">
        <v>327</v>
      </c>
      <c r="V32" s="217" t="s">
        <v>327</v>
      </c>
      <c r="W32" s="217"/>
      <c r="X32" s="101"/>
      <c r="Y32" s="101"/>
    </row>
    <row r="33" spans="1:27" ht="126" x14ac:dyDescent="0.25">
      <c r="A33" s="79" t="s">
        <v>836</v>
      </c>
      <c r="B33" s="218" t="s">
        <v>837</v>
      </c>
      <c r="C33" s="81" t="s">
        <v>838</v>
      </c>
      <c r="D33" s="108">
        <v>2.916666666666667</v>
      </c>
      <c r="E33" s="217" t="s">
        <v>327</v>
      </c>
      <c r="F33" s="217" t="s">
        <v>327</v>
      </c>
      <c r="G33" s="217" t="s">
        <v>327</v>
      </c>
      <c r="H33" s="217" t="s">
        <v>327</v>
      </c>
      <c r="I33" s="217" t="s">
        <v>327</v>
      </c>
      <c r="J33" s="217" t="s">
        <v>327</v>
      </c>
      <c r="K33" s="217" t="s">
        <v>327</v>
      </c>
      <c r="L33" s="217" t="s">
        <v>327</v>
      </c>
      <c r="M33" s="217" t="s">
        <v>327</v>
      </c>
      <c r="N33" s="217" t="s">
        <v>327</v>
      </c>
      <c r="O33" s="217" t="s">
        <v>327</v>
      </c>
      <c r="P33" s="217" t="s">
        <v>327</v>
      </c>
      <c r="Q33" s="217" t="s">
        <v>327</v>
      </c>
      <c r="R33" s="217" t="s">
        <v>327</v>
      </c>
      <c r="S33" s="217" t="s">
        <v>327</v>
      </c>
      <c r="T33" s="217" t="s">
        <v>327</v>
      </c>
      <c r="U33" s="217" t="s">
        <v>327</v>
      </c>
      <c r="V33" s="217" t="s">
        <v>327</v>
      </c>
      <c r="W33" s="217"/>
      <c r="X33" s="101"/>
      <c r="Y33" s="101"/>
    </row>
    <row r="34" spans="1:27" ht="110.25" x14ac:dyDescent="0.25">
      <c r="A34" s="79" t="s">
        <v>121</v>
      </c>
      <c r="B34" s="218" t="s">
        <v>839</v>
      </c>
      <c r="C34" s="81" t="s">
        <v>840</v>
      </c>
      <c r="D34" s="108">
        <v>0.30249999999999999</v>
      </c>
      <c r="E34" s="217" t="s">
        <v>327</v>
      </c>
      <c r="F34" s="217" t="s">
        <v>327</v>
      </c>
      <c r="G34" s="217" t="s">
        <v>327</v>
      </c>
      <c r="H34" s="217" t="s">
        <v>327</v>
      </c>
      <c r="I34" s="217" t="s">
        <v>327</v>
      </c>
      <c r="J34" s="217" t="s">
        <v>327</v>
      </c>
      <c r="K34" s="217" t="s">
        <v>327</v>
      </c>
      <c r="L34" s="217" t="s">
        <v>327</v>
      </c>
      <c r="M34" s="217" t="s">
        <v>327</v>
      </c>
      <c r="N34" s="217" t="s">
        <v>327</v>
      </c>
      <c r="O34" s="217" t="s">
        <v>327</v>
      </c>
      <c r="P34" s="217" t="s">
        <v>327</v>
      </c>
      <c r="Q34" s="217" t="s">
        <v>327</v>
      </c>
      <c r="R34" s="217" t="s">
        <v>327</v>
      </c>
      <c r="S34" s="217" t="s">
        <v>327</v>
      </c>
      <c r="T34" s="217" t="s">
        <v>327</v>
      </c>
      <c r="U34" s="217" t="s">
        <v>327</v>
      </c>
      <c r="V34" s="217" t="s">
        <v>327</v>
      </c>
      <c r="W34" s="217"/>
      <c r="X34" s="101"/>
      <c r="Y34" s="101"/>
    </row>
    <row r="35" spans="1:27" ht="110.25" x14ac:dyDescent="0.25">
      <c r="A35" s="79" t="s">
        <v>122</v>
      </c>
      <c r="B35" s="218" t="s">
        <v>841</v>
      </c>
      <c r="C35" s="81" t="s">
        <v>842</v>
      </c>
      <c r="D35" s="108">
        <v>5.9575000000000005</v>
      </c>
      <c r="E35" s="217" t="s">
        <v>327</v>
      </c>
      <c r="F35" s="217" t="s">
        <v>327</v>
      </c>
      <c r="G35" s="217" t="s">
        <v>327</v>
      </c>
      <c r="H35" s="217" t="s">
        <v>327</v>
      </c>
      <c r="I35" s="217" t="s">
        <v>327</v>
      </c>
      <c r="J35" s="217" t="s">
        <v>327</v>
      </c>
      <c r="K35" s="217" t="s">
        <v>327</v>
      </c>
      <c r="L35" s="217" t="s">
        <v>327</v>
      </c>
      <c r="M35" s="217" t="s">
        <v>327</v>
      </c>
      <c r="N35" s="217" t="s">
        <v>327</v>
      </c>
      <c r="O35" s="217" t="s">
        <v>327</v>
      </c>
      <c r="P35" s="217" t="s">
        <v>327</v>
      </c>
      <c r="Q35" s="217" t="s">
        <v>327</v>
      </c>
      <c r="R35" s="217" t="s">
        <v>327</v>
      </c>
      <c r="S35" s="217" t="s">
        <v>327</v>
      </c>
      <c r="T35" s="217" t="s">
        <v>327</v>
      </c>
      <c r="U35" s="217" t="s">
        <v>327</v>
      </c>
      <c r="V35" s="217" t="s">
        <v>327</v>
      </c>
      <c r="W35" s="217"/>
      <c r="X35" s="101"/>
      <c r="Y35" s="101"/>
    </row>
    <row r="36" spans="1:27" ht="94.5" x14ac:dyDescent="0.25">
      <c r="A36" s="79" t="s">
        <v>843</v>
      </c>
      <c r="B36" s="218" t="s">
        <v>844</v>
      </c>
      <c r="C36" s="81" t="s">
        <v>845</v>
      </c>
      <c r="D36" s="108">
        <v>7.7499999999999999E-2</v>
      </c>
      <c r="E36" s="217" t="s">
        <v>327</v>
      </c>
      <c r="F36" s="217" t="s">
        <v>327</v>
      </c>
      <c r="G36" s="217" t="s">
        <v>327</v>
      </c>
      <c r="H36" s="217" t="s">
        <v>327</v>
      </c>
      <c r="I36" s="217" t="s">
        <v>327</v>
      </c>
      <c r="J36" s="217" t="s">
        <v>327</v>
      </c>
      <c r="K36" s="217" t="s">
        <v>327</v>
      </c>
      <c r="L36" s="217" t="s">
        <v>327</v>
      </c>
      <c r="M36" s="217" t="s">
        <v>327</v>
      </c>
      <c r="N36" s="217" t="s">
        <v>327</v>
      </c>
      <c r="O36" s="217" t="s">
        <v>327</v>
      </c>
      <c r="P36" s="217" t="s">
        <v>327</v>
      </c>
      <c r="Q36" s="217" t="s">
        <v>327</v>
      </c>
      <c r="R36" s="217" t="s">
        <v>327</v>
      </c>
      <c r="S36" s="217" t="s">
        <v>327</v>
      </c>
      <c r="T36" s="217" t="s">
        <v>327</v>
      </c>
      <c r="U36" s="217" t="s">
        <v>327</v>
      </c>
      <c r="V36" s="217" t="s">
        <v>327</v>
      </c>
      <c r="W36" s="217"/>
      <c r="X36" s="101"/>
      <c r="Y36" s="101"/>
    </row>
    <row r="37" spans="1:27" ht="94.5" x14ac:dyDescent="0.25">
      <c r="A37" s="79" t="s">
        <v>846</v>
      </c>
      <c r="B37" s="218" t="s">
        <v>847</v>
      </c>
      <c r="C37" s="81" t="s">
        <v>848</v>
      </c>
      <c r="D37" s="108">
        <v>1.7600000000000002</v>
      </c>
      <c r="E37" s="217" t="s">
        <v>327</v>
      </c>
      <c r="F37" s="217" t="s">
        <v>327</v>
      </c>
      <c r="G37" s="217" t="s">
        <v>327</v>
      </c>
      <c r="H37" s="217" t="s">
        <v>327</v>
      </c>
      <c r="I37" s="217" t="s">
        <v>327</v>
      </c>
      <c r="J37" s="217" t="s">
        <v>327</v>
      </c>
      <c r="K37" s="217" t="s">
        <v>327</v>
      </c>
      <c r="L37" s="217" t="s">
        <v>327</v>
      </c>
      <c r="M37" s="217" t="s">
        <v>327</v>
      </c>
      <c r="N37" s="217" t="s">
        <v>327</v>
      </c>
      <c r="O37" s="217" t="s">
        <v>327</v>
      </c>
      <c r="P37" s="217" t="s">
        <v>327</v>
      </c>
      <c r="Q37" s="217" t="s">
        <v>327</v>
      </c>
      <c r="R37" s="217" t="s">
        <v>327</v>
      </c>
      <c r="S37" s="217" t="s">
        <v>327</v>
      </c>
      <c r="T37" s="217" t="s">
        <v>327</v>
      </c>
      <c r="U37" s="217" t="s">
        <v>327</v>
      </c>
      <c r="V37" s="217" t="s">
        <v>327</v>
      </c>
      <c r="W37" s="217"/>
      <c r="X37" s="101"/>
      <c r="Y37" s="101"/>
    </row>
    <row r="38" spans="1:27" ht="31.5" x14ac:dyDescent="0.25">
      <c r="A38" s="79" t="s">
        <v>849</v>
      </c>
      <c r="B38" s="218" t="s">
        <v>850</v>
      </c>
      <c r="C38" s="81" t="s">
        <v>851</v>
      </c>
      <c r="D38" s="108">
        <v>0.27500000000000002</v>
      </c>
      <c r="E38" s="217" t="s">
        <v>327</v>
      </c>
      <c r="F38" s="217" t="s">
        <v>327</v>
      </c>
      <c r="G38" s="217" t="s">
        <v>327</v>
      </c>
      <c r="H38" s="217" t="s">
        <v>327</v>
      </c>
      <c r="I38" s="217" t="s">
        <v>327</v>
      </c>
      <c r="J38" s="217" t="s">
        <v>327</v>
      </c>
      <c r="K38" s="217" t="s">
        <v>327</v>
      </c>
      <c r="L38" s="217" t="s">
        <v>327</v>
      </c>
      <c r="M38" s="217" t="s">
        <v>327</v>
      </c>
      <c r="N38" s="217" t="s">
        <v>327</v>
      </c>
      <c r="O38" s="217" t="s">
        <v>327</v>
      </c>
      <c r="P38" s="217" t="s">
        <v>327</v>
      </c>
      <c r="Q38" s="217" t="s">
        <v>327</v>
      </c>
      <c r="R38" s="217" t="s">
        <v>327</v>
      </c>
      <c r="S38" s="217" t="s">
        <v>327</v>
      </c>
      <c r="T38" s="217" t="s">
        <v>327</v>
      </c>
      <c r="U38" s="217" t="s">
        <v>327</v>
      </c>
      <c r="V38" s="217" t="s">
        <v>327</v>
      </c>
      <c r="W38" s="217"/>
      <c r="X38" s="101"/>
      <c r="Y38" s="101"/>
    </row>
    <row r="39" spans="1:27" s="1" customFormat="1" ht="15.75" customHeight="1" x14ac:dyDescent="0.25">
      <c r="A39" s="284" t="s">
        <v>72</v>
      </c>
      <c r="B39" s="285"/>
      <c r="C39" s="286"/>
      <c r="D39" s="142">
        <f>SUM(D21:D38)</f>
        <v>140.30000000000001</v>
      </c>
      <c r="E39" s="142">
        <f t="shared" ref="E39:V39" si="1">SUM(E21:E38)</f>
        <v>0</v>
      </c>
      <c r="F39" s="142">
        <f t="shared" si="1"/>
        <v>0</v>
      </c>
      <c r="G39" s="142">
        <f t="shared" si="1"/>
        <v>0</v>
      </c>
      <c r="H39" s="142">
        <f t="shared" si="1"/>
        <v>0</v>
      </c>
      <c r="I39" s="142">
        <f t="shared" si="1"/>
        <v>0</v>
      </c>
      <c r="J39" s="142">
        <f t="shared" si="1"/>
        <v>0</v>
      </c>
      <c r="K39" s="142">
        <f t="shared" si="1"/>
        <v>0</v>
      </c>
      <c r="L39" s="142">
        <f t="shared" si="1"/>
        <v>0</v>
      </c>
      <c r="M39" s="142">
        <f t="shared" si="1"/>
        <v>0</v>
      </c>
      <c r="N39" s="142">
        <f t="shared" si="1"/>
        <v>0</v>
      </c>
      <c r="O39" s="142">
        <f t="shared" si="1"/>
        <v>0</v>
      </c>
      <c r="P39" s="142">
        <f t="shared" si="1"/>
        <v>0</v>
      </c>
      <c r="Q39" s="142">
        <f t="shared" si="1"/>
        <v>0</v>
      </c>
      <c r="R39" s="142">
        <f t="shared" si="1"/>
        <v>0</v>
      </c>
      <c r="S39" s="142">
        <f t="shared" si="1"/>
        <v>0</v>
      </c>
      <c r="T39" s="142">
        <f t="shared" si="1"/>
        <v>0</v>
      </c>
      <c r="U39" s="142">
        <f t="shared" si="1"/>
        <v>0</v>
      </c>
      <c r="V39" s="142">
        <f t="shared" si="1"/>
        <v>0</v>
      </c>
      <c r="W39" s="10"/>
      <c r="X39" s="109"/>
      <c r="Y39" s="109"/>
      <c r="Z39" s="109"/>
      <c r="AA39" s="109"/>
    </row>
    <row r="40" spans="1:27" s="24" customFormat="1" x14ac:dyDescent="0.25"/>
    <row r="41" spans="1:27" ht="49.5" customHeight="1" x14ac:dyDescent="0.25">
      <c r="A41" s="292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16"/>
      <c r="N41" s="16"/>
      <c r="O41" s="16"/>
      <c r="P41" s="16"/>
      <c r="Q41" s="6"/>
      <c r="R41" s="6"/>
    </row>
  </sheetData>
  <customSheetViews>
    <customSheetView guid="{500C2F4F-1743-499A-A051-20565DBF52B2}" scale="80" showPageBreaks="1" printArea="1" view="pageBreakPreview">
      <selection activeCell="A22" sqref="A22:C22"/>
      <colBreaks count="1" manualBreakCount="1">
        <brk id="11" max="23" man="1"/>
      </colBreaks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3">
    <mergeCell ref="A41:L41"/>
    <mergeCell ref="A5:W5"/>
    <mergeCell ref="A8:W8"/>
    <mergeCell ref="A4:W4"/>
    <mergeCell ref="A15:A19"/>
    <mergeCell ref="B15:B19"/>
    <mergeCell ref="C15:C19"/>
    <mergeCell ref="W15:W19"/>
    <mergeCell ref="A7:W7"/>
    <mergeCell ref="A12:W12"/>
    <mergeCell ref="A13:W13"/>
    <mergeCell ref="A10:W10"/>
    <mergeCell ref="A14:W14"/>
    <mergeCell ref="S18:T18"/>
    <mergeCell ref="U18:V18"/>
    <mergeCell ref="S15:V17"/>
    <mergeCell ref="A39:C39"/>
    <mergeCell ref="F18:K18"/>
    <mergeCell ref="E16:K17"/>
    <mergeCell ref="L16:R17"/>
    <mergeCell ref="M18:R18"/>
    <mergeCell ref="D15:D19"/>
    <mergeCell ref="E15:R15"/>
  </mergeCells>
  <printOptions horizontalCentered="1"/>
  <pageMargins left="0.78740157480314965" right="0.39370078740157483" top="0.78740157480314965" bottom="0.78740157480314965" header="0.51181102362204722" footer="0.51181102362204722"/>
  <pageSetup paperSize="8" scale="70" fitToHeight="0" orientation="landscape" r:id="rId2"/>
  <headerFooter alignWithMargins="0"/>
  <colBreaks count="1" manualBreakCount="1">
    <brk id="11" max="2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J39"/>
  <sheetViews>
    <sheetView view="pageBreakPreview" topLeftCell="A34" zoomScale="80" zoomScaleSheetLayoutView="80" workbookViewId="0">
      <selection activeCell="H21" sqref="H21"/>
    </sheetView>
  </sheetViews>
  <sheetFormatPr defaultColWidth="9" defaultRowHeight="15.75" x14ac:dyDescent="0.25"/>
  <cols>
    <col min="1" max="1" width="9.75" style="5" customWidth="1"/>
    <col min="2" max="2" width="34" style="5" customWidth="1"/>
    <col min="3" max="3" width="17.75" style="5" customWidth="1"/>
    <col min="4" max="4" width="31.625" style="5" customWidth="1"/>
    <col min="5" max="11" width="6.375" style="5" customWidth="1"/>
    <col min="12" max="12" width="13.625" style="5" customWidth="1"/>
    <col min="13" max="26" width="6.375" style="5" customWidth="1"/>
    <col min="27" max="27" width="27.625" style="5" customWidth="1"/>
    <col min="28" max="16384" width="9" style="5"/>
  </cols>
  <sheetData>
    <row r="1" spans="1:36" ht="18.75" x14ac:dyDescent="0.25">
      <c r="AA1" s="18" t="s">
        <v>57</v>
      </c>
      <c r="AC1" s="2"/>
      <c r="AE1" s="2"/>
    </row>
    <row r="2" spans="1:36" ht="18.75" x14ac:dyDescent="0.3">
      <c r="AA2" s="23" t="s">
        <v>0</v>
      </c>
      <c r="AC2" s="2"/>
      <c r="AE2" s="2"/>
    </row>
    <row r="3" spans="1:36" ht="18.75" x14ac:dyDescent="0.3">
      <c r="AA3" s="23" t="s">
        <v>770</v>
      </c>
      <c r="AC3" s="2"/>
      <c r="AE3" s="2"/>
    </row>
    <row r="4" spans="1:36" s="17" customFormat="1" ht="18.75" x14ac:dyDescent="0.25">
      <c r="A4" s="308" t="s">
        <v>147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110"/>
      <c r="AC4" s="110"/>
      <c r="AD4" s="110"/>
      <c r="AE4" s="110"/>
      <c r="AF4" s="110"/>
    </row>
    <row r="5" spans="1:36" ht="18.75" x14ac:dyDescent="0.3">
      <c r="A5" s="305" t="s">
        <v>852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90"/>
      <c r="AC5" s="90"/>
      <c r="AD5" s="90"/>
      <c r="AE5" s="90"/>
      <c r="AF5" s="90"/>
      <c r="AG5" s="90"/>
    </row>
    <row r="6" spans="1:36" ht="18.75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</row>
    <row r="7" spans="1:36" ht="18.75" x14ac:dyDescent="0.3">
      <c r="A7" s="305" t="s">
        <v>798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90"/>
      <c r="AC7" s="90"/>
      <c r="AD7" s="90"/>
      <c r="AE7" s="90"/>
      <c r="AF7" s="90"/>
    </row>
    <row r="8" spans="1:36" x14ac:dyDescent="0.25">
      <c r="A8" s="352" t="s">
        <v>64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19"/>
      <c r="AC8" s="19"/>
      <c r="AD8" s="19"/>
      <c r="AE8" s="19"/>
      <c r="AF8" s="19"/>
    </row>
    <row r="9" spans="1:36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</row>
    <row r="10" spans="1:36" ht="18.75" x14ac:dyDescent="0.3">
      <c r="A10" s="306" t="s">
        <v>853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98"/>
      <c r="AC10" s="98"/>
      <c r="AD10" s="98"/>
      <c r="AE10" s="98"/>
      <c r="AF10" s="98"/>
    </row>
    <row r="11" spans="1:36" ht="18.75" x14ac:dyDescent="0.3">
      <c r="AF11" s="23"/>
    </row>
    <row r="12" spans="1:36" ht="18.75" x14ac:dyDescent="0.25">
      <c r="A12" s="302" t="s">
        <v>52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14"/>
      <c r="AC12" s="99"/>
      <c r="AD12" s="99"/>
      <c r="AE12" s="99"/>
      <c r="AF12" s="99"/>
    </row>
    <row r="13" spans="1:36" x14ac:dyDescent="0.25">
      <c r="A13" s="297" t="s">
        <v>777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19"/>
      <c r="AC13" s="19"/>
      <c r="AD13" s="19"/>
      <c r="AE13" s="19"/>
      <c r="AF13" s="19"/>
    </row>
    <row r="14" spans="1:36" x14ac:dyDescent="0.25">
      <c r="B14" s="112"/>
      <c r="C14" s="113"/>
      <c r="D14" s="113"/>
      <c r="E14" s="20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J14" s="3"/>
    </row>
    <row r="15" spans="1:36" ht="15.75" customHeight="1" x14ac:dyDescent="0.25">
      <c r="A15" s="313" t="s">
        <v>62</v>
      </c>
      <c r="B15" s="316" t="s">
        <v>19</v>
      </c>
      <c r="C15" s="316" t="s">
        <v>5</v>
      </c>
      <c r="D15" s="313" t="s">
        <v>73</v>
      </c>
      <c r="E15" s="321" t="s">
        <v>869</v>
      </c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5" t="s">
        <v>870</v>
      </c>
      <c r="U15" s="326"/>
      <c r="V15" s="326"/>
      <c r="W15" s="326"/>
      <c r="X15" s="326"/>
      <c r="Y15" s="326"/>
      <c r="Z15" s="327"/>
      <c r="AA15" s="317" t="s">
        <v>7</v>
      </c>
    </row>
    <row r="16" spans="1:36" ht="26.25" customHeight="1" x14ac:dyDescent="0.25">
      <c r="A16" s="314"/>
      <c r="B16" s="316"/>
      <c r="C16" s="316"/>
      <c r="D16" s="314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31"/>
      <c r="U16" s="332"/>
      <c r="V16" s="332"/>
      <c r="W16" s="332"/>
      <c r="X16" s="332"/>
      <c r="Y16" s="332"/>
      <c r="Z16" s="333"/>
      <c r="AA16" s="317"/>
    </row>
    <row r="17" spans="1:27" ht="30" customHeight="1" x14ac:dyDescent="0.25">
      <c r="A17" s="314"/>
      <c r="B17" s="316"/>
      <c r="C17" s="316"/>
      <c r="D17" s="314"/>
      <c r="E17" s="321" t="s">
        <v>9</v>
      </c>
      <c r="F17" s="321"/>
      <c r="G17" s="321"/>
      <c r="H17" s="321"/>
      <c r="I17" s="321"/>
      <c r="J17" s="321"/>
      <c r="K17" s="321"/>
      <c r="L17" s="321" t="s">
        <v>10</v>
      </c>
      <c r="M17" s="321"/>
      <c r="N17" s="321"/>
      <c r="O17" s="321"/>
      <c r="P17" s="321"/>
      <c r="Q17" s="321"/>
      <c r="R17" s="321"/>
      <c r="S17" s="321"/>
      <c r="T17" s="328"/>
      <c r="U17" s="329"/>
      <c r="V17" s="329"/>
      <c r="W17" s="329"/>
      <c r="X17" s="329"/>
      <c r="Y17" s="329"/>
      <c r="Z17" s="330"/>
      <c r="AA17" s="317"/>
    </row>
    <row r="18" spans="1:27" ht="96" customHeight="1" x14ac:dyDescent="0.25">
      <c r="A18" s="315"/>
      <c r="B18" s="316"/>
      <c r="C18" s="316"/>
      <c r="D18" s="315"/>
      <c r="E18" s="8" t="s">
        <v>2</v>
      </c>
      <c r="F18" s="8" t="s">
        <v>3</v>
      </c>
      <c r="G18" s="8" t="s">
        <v>11</v>
      </c>
      <c r="H18" s="8" t="s">
        <v>12</v>
      </c>
      <c r="I18" s="8" t="s">
        <v>6</v>
      </c>
      <c r="J18" s="8" t="s">
        <v>1</v>
      </c>
      <c r="K18" s="35" t="s">
        <v>13</v>
      </c>
      <c r="L18" s="6" t="s">
        <v>149</v>
      </c>
      <c r="M18" s="8" t="s">
        <v>2</v>
      </c>
      <c r="N18" s="8" t="s">
        <v>3</v>
      </c>
      <c r="O18" s="8" t="s">
        <v>11</v>
      </c>
      <c r="P18" s="8" t="s">
        <v>12</v>
      </c>
      <c r="Q18" s="8" t="s">
        <v>6</v>
      </c>
      <c r="R18" s="8" t="s">
        <v>1</v>
      </c>
      <c r="S18" s="35" t="s">
        <v>13</v>
      </c>
      <c r="T18" s="8" t="s">
        <v>2</v>
      </c>
      <c r="U18" s="8" t="s">
        <v>3</v>
      </c>
      <c r="V18" s="8" t="s">
        <v>11</v>
      </c>
      <c r="W18" s="8" t="s">
        <v>12</v>
      </c>
      <c r="X18" s="8" t="s">
        <v>6</v>
      </c>
      <c r="Y18" s="8" t="s">
        <v>1</v>
      </c>
      <c r="Z18" s="35" t="s">
        <v>13</v>
      </c>
      <c r="AA18" s="317"/>
    </row>
    <row r="19" spans="1:27" x14ac:dyDescent="0.25">
      <c r="A19" s="21">
        <v>1</v>
      </c>
      <c r="B19" s="21">
        <v>2</v>
      </c>
      <c r="C19" s="21">
        <v>3</v>
      </c>
      <c r="D19" s="111">
        <f>C19+1</f>
        <v>4</v>
      </c>
      <c r="E19" s="21">
        <f t="shared" ref="E19:L19" si="0">D19+1</f>
        <v>5</v>
      </c>
      <c r="F19" s="21">
        <f t="shared" si="0"/>
        <v>6</v>
      </c>
      <c r="G19" s="21">
        <f t="shared" si="0"/>
        <v>7</v>
      </c>
      <c r="H19" s="21">
        <f t="shared" si="0"/>
        <v>8</v>
      </c>
      <c r="I19" s="21">
        <f t="shared" si="0"/>
        <v>9</v>
      </c>
      <c r="J19" s="21">
        <f t="shared" si="0"/>
        <v>10</v>
      </c>
      <c r="K19" s="21">
        <f t="shared" si="0"/>
        <v>11</v>
      </c>
      <c r="L19" s="21">
        <f t="shared" si="0"/>
        <v>12</v>
      </c>
      <c r="M19" s="21">
        <f t="shared" ref="M19:AA19" si="1">L19+1</f>
        <v>13</v>
      </c>
      <c r="N19" s="21">
        <f t="shared" si="1"/>
        <v>14</v>
      </c>
      <c r="O19" s="21">
        <f t="shared" si="1"/>
        <v>15</v>
      </c>
      <c r="P19" s="21">
        <f t="shared" si="1"/>
        <v>16</v>
      </c>
      <c r="Q19" s="21">
        <f t="shared" si="1"/>
        <v>17</v>
      </c>
      <c r="R19" s="21">
        <f t="shared" si="1"/>
        <v>18</v>
      </c>
      <c r="S19" s="21">
        <f t="shared" si="1"/>
        <v>19</v>
      </c>
      <c r="T19" s="21">
        <f t="shared" si="1"/>
        <v>20</v>
      </c>
      <c r="U19" s="21">
        <f t="shared" si="1"/>
        <v>21</v>
      </c>
      <c r="V19" s="21">
        <f t="shared" si="1"/>
        <v>22</v>
      </c>
      <c r="W19" s="21">
        <f t="shared" si="1"/>
        <v>23</v>
      </c>
      <c r="X19" s="21">
        <f t="shared" si="1"/>
        <v>24</v>
      </c>
      <c r="Y19" s="21">
        <f t="shared" si="1"/>
        <v>25</v>
      </c>
      <c r="Z19" s="21">
        <f t="shared" si="1"/>
        <v>26</v>
      </c>
      <c r="AA19" s="21">
        <f t="shared" si="1"/>
        <v>27</v>
      </c>
    </row>
    <row r="20" spans="1:27" ht="110.25" x14ac:dyDescent="0.25">
      <c r="A20" s="282" t="s">
        <v>804</v>
      </c>
      <c r="B20" s="283" t="s">
        <v>805</v>
      </c>
      <c r="C20" s="81" t="s">
        <v>806</v>
      </c>
      <c r="D20" s="106" t="s">
        <v>327</v>
      </c>
      <c r="E20" s="107" t="s">
        <v>327</v>
      </c>
      <c r="F20" s="107"/>
      <c r="G20" s="107"/>
      <c r="H20" s="108"/>
      <c r="I20" s="108" t="s">
        <v>327</v>
      </c>
      <c r="J20" s="108"/>
      <c r="K20" s="108" t="s">
        <v>327</v>
      </c>
      <c r="L20" s="108"/>
      <c r="M20" s="108"/>
      <c r="N20" s="108"/>
      <c r="O20" s="108"/>
      <c r="P20" s="108"/>
      <c r="Q20" s="108" t="s">
        <v>327</v>
      </c>
      <c r="R20" s="108"/>
      <c r="S20" s="108" t="s">
        <v>327</v>
      </c>
      <c r="T20" s="108"/>
      <c r="U20" s="108"/>
      <c r="V20" s="108"/>
      <c r="W20" s="108"/>
      <c r="X20" s="108" t="s">
        <v>327</v>
      </c>
      <c r="Y20" s="108"/>
      <c r="Z20" s="108" t="s">
        <v>327</v>
      </c>
      <c r="AA20" s="114"/>
    </row>
    <row r="21" spans="1:27" ht="126" x14ac:dyDescent="0.25">
      <c r="A21" s="282" t="s">
        <v>807</v>
      </c>
      <c r="B21" s="283" t="s">
        <v>808</v>
      </c>
      <c r="C21" s="81" t="s">
        <v>809</v>
      </c>
      <c r="D21" s="106" t="s">
        <v>327</v>
      </c>
      <c r="E21" s="107" t="s">
        <v>327</v>
      </c>
      <c r="F21" s="107"/>
      <c r="G21" s="107"/>
      <c r="H21" s="108"/>
      <c r="I21" s="108" t="s">
        <v>327</v>
      </c>
      <c r="J21" s="108"/>
      <c r="K21" s="108" t="s">
        <v>327</v>
      </c>
      <c r="L21" s="108"/>
      <c r="M21" s="108"/>
      <c r="N21" s="108"/>
      <c r="O21" s="108"/>
      <c r="P21" s="108"/>
      <c r="Q21" s="108" t="s">
        <v>327</v>
      </c>
      <c r="R21" s="108"/>
      <c r="S21" s="108" t="s">
        <v>327</v>
      </c>
      <c r="T21" s="108"/>
      <c r="U21" s="108"/>
      <c r="V21" s="108"/>
      <c r="W21" s="108"/>
      <c r="X21" s="108" t="s">
        <v>327</v>
      </c>
      <c r="Y21" s="108"/>
      <c r="Z21" s="108" t="s">
        <v>327</v>
      </c>
      <c r="AA21" s="114"/>
    </row>
    <row r="22" spans="1:27" ht="126" x14ac:dyDescent="0.25">
      <c r="A22" s="79" t="s">
        <v>810</v>
      </c>
      <c r="B22" s="218" t="s">
        <v>811</v>
      </c>
      <c r="C22" s="81" t="s">
        <v>793</v>
      </c>
      <c r="D22" s="106" t="s">
        <v>327</v>
      </c>
      <c r="E22" s="107" t="s">
        <v>327</v>
      </c>
      <c r="F22" s="107"/>
      <c r="G22" s="107"/>
      <c r="H22" s="108"/>
      <c r="I22" s="108" t="s">
        <v>327</v>
      </c>
      <c r="J22" s="108"/>
      <c r="K22" s="108" t="s">
        <v>327</v>
      </c>
      <c r="L22" s="108"/>
      <c r="M22" s="108"/>
      <c r="N22" s="108"/>
      <c r="O22" s="108"/>
      <c r="P22" s="108"/>
      <c r="Q22" s="108" t="s">
        <v>327</v>
      </c>
      <c r="R22" s="108"/>
      <c r="S22" s="108" t="s">
        <v>327</v>
      </c>
      <c r="T22" s="108"/>
      <c r="U22" s="108"/>
      <c r="V22" s="108"/>
      <c r="W22" s="108"/>
      <c r="X22" s="108" t="s">
        <v>327</v>
      </c>
      <c r="Y22" s="108"/>
      <c r="Z22" s="108" t="s">
        <v>327</v>
      </c>
      <c r="AA22" s="114"/>
    </row>
    <row r="23" spans="1:27" ht="126" x14ac:dyDescent="0.25">
      <c r="A23" s="79" t="s">
        <v>812</v>
      </c>
      <c r="B23" s="218" t="s">
        <v>813</v>
      </c>
      <c r="C23" s="81" t="s">
        <v>794</v>
      </c>
      <c r="D23" s="106" t="s">
        <v>327</v>
      </c>
      <c r="E23" s="107" t="s">
        <v>327</v>
      </c>
      <c r="F23" s="107"/>
      <c r="G23" s="107"/>
      <c r="H23" s="108"/>
      <c r="I23" s="108" t="s">
        <v>327</v>
      </c>
      <c r="J23" s="108"/>
      <c r="K23" s="108" t="s">
        <v>327</v>
      </c>
      <c r="L23" s="108"/>
      <c r="M23" s="108"/>
      <c r="N23" s="108"/>
      <c r="O23" s="108"/>
      <c r="P23" s="108"/>
      <c r="Q23" s="108" t="s">
        <v>327</v>
      </c>
      <c r="R23" s="108"/>
      <c r="S23" s="108" t="s">
        <v>327</v>
      </c>
      <c r="T23" s="108"/>
      <c r="U23" s="108"/>
      <c r="V23" s="108"/>
      <c r="W23" s="108"/>
      <c r="X23" s="108" t="s">
        <v>327</v>
      </c>
      <c r="Y23" s="108"/>
      <c r="Z23" s="108" t="s">
        <v>327</v>
      </c>
      <c r="AA23" s="114"/>
    </row>
    <row r="24" spans="1:27" ht="110.25" x14ac:dyDescent="0.25">
      <c r="A24" s="79" t="s">
        <v>814</v>
      </c>
      <c r="B24" s="218" t="s">
        <v>815</v>
      </c>
      <c r="C24" s="81" t="s">
        <v>795</v>
      </c>
      <c r="D24" s="106" t="s">
        <v>327</v>
      </c>
      <c r="E24" s="107" t="s">
        <v>327</v>
      </c>
      <c r="F24" s="107"/>
      <c r="G24" s="107"/>
      <c r="H24" s="108"/>
      <c r="I24" s="108" t="s">
        <v>327</v>
      </c>
      <c r="J24" s="108"/>
      <c r="K24" s="108" t="s">
        <v>327</v>
      </c>
      <c r="L24" s="108"/>
      <c r="M24" s="108"/>
      <c r="N24" s="108"/>
      <c r="O24" s="108"/>
      <c r="P24" s="108"/>
      <c r="Q24" s="108" t="s">
        <v>327</v>
      </c>
      <c r="R24" s="108"/>
      <c r="S24" s="108" t="s">
        <v>327</v>
      </c>
      <c r="T24" s="108"/>
      <c r="U24" s="108"/>
      <c r="V24" s="108"/>
      <c r="W24" s="108"/>
      <c r="X24" s="108" t="s">
        <v>327</v>
      </c>
      <c r="Y24" s="108"/>
      <c r="Z24" s="108" t="s">
        <v>327</v>
      </c>
      <c r="AA24" s="114"/>
    </row>
    <row r="25" spans="1:27" ht="110.25" x14ac:dyDescent="0.25">
      <c r="A25" s="79" t="s">
        <v>816</v>
      </c>
      <c r="B25" s="218" t="s">
        <v>817</v>
      </c>
      <c r="C25" s="81" t="s">
        <v>796</v>
      </c>
      <c r="D25" s="106" t="s">
        <v>327</v>
      </c>
      <c r="E25" s="107" t="s">
        <v>327</v>
      </c>
      <c r="F25" s="107"/>
      <c r="G25" s="107"/>
      <c r="H25" s="108"/>
      <c r="I25" s="108" t="s">
        <v>327</v>
      </c>
      <c r="J25" s="108"/>
      <c r="K25" s="108" t="s">
        <v>327</v>
      </c>
      <c r="L25" s="108"/>
      <c r="M25" s="108"/>
      <c r="N25" s="108"/>
      <c r="O25" s="108"/>
      <c r="P25" s="108"/>
      <c r="Q25" s="108" t="s">
        <v>327</v>
      </c>
      <c r="R25" s="108"/>
      <c r="S25" s="108" t="s">
        <v>327</v>
      </c>
      <c r="T25" s="108"/>
      <c r="U25" s="108"/>
      <c r="V25" s="108"/>
      <c r="W25" s="108"/>
      <c r="X25" s="108" t="s">
        <v>327</v>
      </c>
      <c r="Y25" s="108"/>
      <c r="Z25" s="108" t="s">
        <v>327</v>
      </c>
      <c r="AA25" s="114"/>
    </row>
    <row r="26" spans="1:27" ht="110.25" x14ac:dyDescent="0.25">
      <c r="A26" s="79" t="s">
        <v>818</v>
      </c>
      <c r="B26" s="218" t="s">
        <v>819</v>
      </c>
      <c r="C26" s="81" t="s">
        <v>820</v>
      </c>
      <c r="D26" s="106" t="s">
        <v>327</v>
      </c>
      <c r="E26" s="107" t="s">
        <v>327</v>
      </c>
      <c r="F26" s="107"/>
      <c r="G26" s="107"/>
      <c r="H26" s="108"/>
      <c r="I26" s="108" t="s">
        <v>327</v>
      </c>
      <c r="J26" s="108"/>
      <c r="K26" s="108" t="s">
        <v>327</v>
      </c>
      <c r="L26" s="108"/>
      <c r="M26" s="108"/>
      <c r="N26" s="108"/>
      <c r="O26" s="108"/>
      <c r="P26" s="108"/>
      <c r="Q26" s="108" t="s">
        <v>327</v>
      </c>
      <c r="R26" s="108"/>
      <c r="S26" s="108" t="s">
        <v>327</v>
      </c>
      <c r="T26" s="108"/>
      <c r="U26" s="108"/>
      <c r="V26" s="108"/>
      <c r="W26" s="108"/>
      <c r="X26" s="108" t="s">
        <v>327</v>
      </c>
      <c r="Y26" s="108"/>
      <c r="Z26" s="108" t="s">
        <v>327</v>
      </c>
      <c r="AA26" s="114"/>
    </row>
    <row r="27" spans="1:27" ht="110.25" x14ac:dyDescent="0.25">
      <c r="A27" s="79" t="s">
        <v>821</v>
      </c>
      <c r="B27" s="218" t="s">
        <v>822</v>
      </c>
      <c r="C27" s="81" t="s">
        <v>823</v>
      </c>
      <c r="D27" s="106" t="s">
        <v>327</v>
      </c>
      <c r="E27" s="107" t="s">
        <v>327</v>
      </c>
      <c r="F27" s="107"/>
      <c r="G27" s="107"/>
      <c r="H27" s="108"/>
      <c r="I27" s="108" t="s">
        <v>327</v>
      </c>
      <c r="J27" s="108"/>
      <c r="K27" s="108" t="s">
        <v>327</v>
      </c>
      <c r="L27" s="108"/>
      <c r="M27" s="108"/>
      <c r="N27" s="108"/>
      <c r="O27" s="108"/>
      <c r="P27" s="108"/>
      <c r="Q27" s="108" t="s">
        <v>327</v>
      </c>
      <c r="R27" s="108"/>
      <c r="S27" s="108" t="s">
        <v>327</v>
      </c>
      <c r="T27" s="108"/>
      <c r="U27" s="108"/>
      <c r="V27" s="108"/>
      <c r="W27" s="108"/>
      <c r="X27" s="108" t="s">
        <v>327</v>
      </c>
      <c r="Y27" s="108"/>
      <c r="Z27" s="108" t="s">
        <v>327</v>
      </c>
      <c r="AA27" s="114"/>
    </row>
    <row r="28" spans="1:27" ht="110.25" x14ac:dyDescent="0.25">
      <c r="A28" s="79" t="s">
        <v>824</v>
      </c>
      <c r="B28" s="218" t="s">
        <v>825</v>
      </c>
      <c r="C28" s="81" t="s">
        <v>826</v>
      </c>
      <c r="D28" s="106" t="s">
        <v>327</v>
      </c>
      <c r="E28" s="107" t="s">
        <v>327</v>
      </c>
      <c r="F28" s="107"/>
      <c r="G28" s="107"/>
      <c r="H28" s="108"/>
      <c r="I28" s="108" t="s">
        <v>327</v>
      </c>
      <c r="J28" s="108"/>
      <c r="K28" s="108" t="s">
        <v>327</v>
      </c>
      <c r="L28" s="108"/>
      <c r="M28" s="108"/>
      <c r="N28" s="108"/>
      <c r="O28" s="108"/>
      <c r="P28" s="108"/>
      <c r="Q28" s="108" t="s">
        <v>327</v>
      </c>
      <c r="R28" s="108"/>
      <c r="S28" s="108" t="s">
        <v>327</v>
      </c>
      <c r="T28" s="108"/>
      <c r="U28" s="108"/>
      <c r="V28" s="108"/>
      <c r="W28" s="108"/>
      <c r="X28" s="108" t="s">
        <v>327</v>
      </c>
      <c r="Y28" s="108"/>
      <c r="Z28" s="108" t="s">
        <v>327</v>
      </c>
      <c r="AA28" s="114"/>
    </row>
    <row r="29" spans="1:27" ht="110.25" x14ac:dyDescent="0.25">
      <c r="A29" s="79" t="s">
        <v>827</v>
      </c>
      <c r="B29" s="218" t="s">
        <v>828</v>
      </c>
      <c r="C29" s="81" t="s">
        <v>829</v>
      </c>
      <c r="D29" s="106" t="s">
        <v>327</v>
      </c>
      <c r="E29" s="107" t="s">
        <v>327</v>
      </c>
      <c r="F29" s="107"/>
      <c r="G29" s="107"/>
      <c r="H29" s="108"/>
      <c r="I29" s="108" t="s">
        <v>327</v>
      </c>
      <c r="J29" s="108"/>
      <c r="K29" s="108" t="s">
        <v>327</v>
      </c>
      <c r="L29" s="108"/>
      <c r="M29" s="108"/>
      <c r="N29" s="108"/>
      <c r="O29" s="108"/>
      <c r="P29" s="108"/>
      <c r="Q29" s="108" t="s">
        <v>327</v>
      </c>
      <c r="R29" s="108"/>
      <c r="S29" s="108" t="s">
        <v>327</v>
      </c>
      <c r="T29" s="108"/>
      <c r="U29" s="108"/>
      <c r="V29" s="108"/>
      <c r="W29" s="108"/>
      <c r="X29" s="108" t="s">
        <v>327</v>
      </c>
      <c r="Y29" s="108"/>
      <c r="Z29" s="108" t="s">
        <v>327</v>
      </c>
      <c r="AA29" s="114"/>
    </row>
    <row r="30" spans="1:27" ht="110.25" x14ac:dyDescent="0.25">
      <c r="A30" s="79" t="s">
        <v>830</v>
      </c>
      <c r="B30" s="218" t="s">
        <v>831</v>
      </c>
      <c r="C30" s="81" t="s">
        <v>832</v>
      </c>
      <c r="D30" s="106" t="s">
        <v>327</v>
      </c>
      <c r="E30" s="107" t="s">
        <v>327</v>
      </c>
      <c r="F30" s="107"/>
      <c r="G30" s="107"/>
      <c r="H30" s="108"/>
      <c r="I30" s="108" t="s">
        <v>327</v>
      </c>
      <c r="J30" s="108"/>
      <c r="K30" s="108" t="s">
        <v>327</v>
      </c>
      <c r="L30" s="108"/>
      <c r="M30" s="108"/>
      <c r="N30" s="108"/>
      <c r="O30" s="108"/>
      <c r="P30" s="108"/>
      <c r="Q30" s="108" t="s">
        <v>327</v>
      </c>
      <c r="R30" s="108"/>
      <c r="S30" s="108" t="s">
        <v>327</v>
      </c>
      <c r="T30" s="108"/>
      <c r="U30" s="108"/>
      <c r="V30" s="108"/>
      <c r="W30" s="108"/>
      <c r="X30" s="108" t="s">
        <v>327</v>
      </c>
      <c r="Y30" s="108"/>
      <c r="Z30" s="108" t="s">
        <v>327</v>
      </c>
      <c r="AA30" s="114"/>
    </row>
    <row r="31" spans="1:27" ht="110.25" x14ac:dyDescent="0.25">
      <c r="A31" s="79" t="s">
        <v>833</v>
      </c>
      <c r="B31" s="218" t="s">
        <v>834</v>
      </c>
      <c r="C31" s="81" t="s">
        <v>835</v>
      </c>
      <c r="D31" s="106" t="s">
        <v>327</v>
      </c>
      <c r="E31" s="107" t="s">
        <v>327</v>
      </c>
      <c r="F31" s="107"/>
      <c r="G31" s="107"/>
      <c r="H31" s="108"/>
      <c r="I31" s="108" t="s">
        <v>327</v>
      </c>
      <c r="J31" s="108"/>
      <c r="K31" s="108" t="s">
        <v>327</v>
      </c>
      <c r="L31" s="108"/>
      <c r="M31" s="108"/>
      <c r="N31" s="108"/>
      <c r="O31" s="108"/>
      <c r="P31" s="108"/>
      <c r="Q31" s="108" t="s">
        <v>327</v>
      </c>
      <c r="R31" s="108"/>
      <c r="S31" s="108" t="s">
        <v>327</v>
      </c>
      <c r="T31" s="108"/>
      <c r="U31" s="108"/>
      <c r="V31" s="108"/>
      <c r="W31" s="108"/>
      <c r="X31" s="108" t="s">
        <v>327</v>
      </c>
      <c r="Y31" s="108"/>
      <c r="Z31" s="108" t="s">
        <v>327</v>
      </c>
      <c r="AA31" s="114"/>
    </row>
    <row r="32" spans="1:27" ht="126" x14ac:dyDescent="0.25">
      <c r="A32" s="79" t="s">
        <v>836</v>
      </c>
      <c r="B32" s="218" t="s">
        <v>837</v>
      </c>
      <c r="C32" s="81" t="s">
        <v>838</v>
      </c>
      <c r="D32" s="106" t="s">
        <v>327</v>
      </c>
      <c r="E32" s="107" t="s">
        <v>327</v>
      </c>
      <c r="F32" s="107"/>
      <c r="G32" s="107"/>
      <c r="H32" s="108"/>
      <c r="I32" s="108" t="s">
        <v>327</v>
      </c>
      <c r="J32" s="108"/>
      <c r="K32" s="108" t="s">
        <v>327</v>
      </c>
      <c r="L32" s="108"/>
      <c r="M32" s="108"/>
      <c r="N32" s="108"/>
      <c r="O32" s="108"/>
      <c r="P32" s="108"/>
      <c r="Q32" s="108" t="s">
        <v>327</v>
      </c>
      <c r="R32" s="108"/>
      <c r="S32" s="108" t="s">
        <v>327</v>
      </c>
      <c r="T32" s="108"/>
      <c r="U32" s="108"/>
      <c r="V32" s="108"/>
      <c r="W32" s="108"/>
      <c r="X32" s="108" t="s">
        <v>327</v>
      </c>
      <c r="Y32" s="108"/>
      <c r="Z32" s="108" t="s">
        <v>327</v>
      </c>
      <c r="AA32" s="114"/>
    </row>
    <row r="33" spans="1:33" ht="110.25" x14ac:dyDescent="0.25">
      <c r="A33" s="79" t="s">
        <v>121</v>
      </c>
      <c r="B33" s="218" t="s">
        <v>839</v>
      </c>
      <c r="C33" s="81" t="s">
        <v>840</v>
      </c>
      <c r="D33" s="106" t="s">
        <v>327</v>
      </c>
      <c r="E33" s="107" t="s">
        <v>327</v>
      </c>
      <c r="F33" s="107"/>
      <c r="G33" s="107"/>
      <c r="H33" s="108"/>
      <c r="I33" s="108" t="s">
        <v>327</v>
      </c>
      <c r="J33" s="108"/>
      <c r="K33" s="108" t="s">
        <v>327</v>
      </c>
      <c r="L33" s="108"/>
      <c r="M33" s="108"/>
      <c r="N33" s="108"/>
      <c r="O33" s="108"/>
      <c r="P33" s="108"/>
      <c r="Q33" s="108" t="s">
        <v>327</v>
      </c>
      <c r="R33" s="108"/>
      <c r="S33" s="108" t="s">
        <v>327</v>
      </c>
      <c r="T33" s="108"/>
      <c r="U33" s="108"/>
      <c r="V33" s="108"/>
      <c r="W33" s="108"/>
      <c r="X33" s="108" t="s">
        <v>327</v>
      </c>
      <c r="Y33" s="108"/>
      <c r="Z33" s="108" t="s">
        <v>327</v>
      </c>
      <c r="AA33" s="114"/>
    </row>
    <row r="34" spans="1:33" ht="110.25" x14ac:dyDescent="0.25">
      <c r="A34" s="79" t="s">
        <v>122</v>
      </c>
      <c r="B34" s="218" t="s">
        <v>841</v>
      </c>
      <c r="C34" s="81" t="s">
        <v>842</v>
      </c>
      <c r="D34" s="106" t="s">
        <v>327</v>
      </c>
      <c r="E34" s="107" t="s">
        <v>327</v>
      </c>
      <c r="F34" s="107"/>
      <c r="G34" s="107"/>
      <c r="H34" s="108"/>
      <c r="I34" s="108" t="s">
        <v>327</v>
      </c>
      <c r="J34" s="108"/>
      <c r="K34" s="108" t="s">
        <v>327</v>
      </c>
      <c r="L34" s="108"/>
      <c r="M34" s="108"/>
      <c r="N34" s="108"/>
      <c r="O34" s="108"/>
      <c r="P34" s="108"/>
      <c r="Q34" s="108" t="s">
        <v>327</v>
      </c>
      <c r="R34" s="108"/>
      <c r="S34" s="108" t="s">
        <v>327</v>
      </c>
      <c r="T34" s="108"/>
      <c r="U34" s="108"/>
      <c r="V34" s="108"/>
      <c r="W34" s="108"/>
      <c r="X34" s="108" t="s">
        <v>327</v>
      </c>
      <c r="Y34" s="108"/>
      <c r="Z34" s="108" t="s">
        <v>327</v>
      </c>
      <c r="AA34" s="114"/>
    </row>
    <row r="35" spans="1:33" ht="94.5" x14ac:dyDescent="0.25">
      <c r="A35" s="79" t="s">
        <v>843</v>
      </c>
      <c r="B35" s="218" t="s">
        <v>844</v>
      </c>
      <c r="C35" s="81" t="s">
        <v>845</v>
      </c>
      <c r="D35" s="106" t="s">
        <v>327</v>
      </c>
      <c r="E35" s="107" t="s">
        <v>327</v>
      </c>
      <c r="F35" s="107"/>
      <c r="G35" s="107"/>
      <c r="H35" s="108"/>
      <c r="I35" s="108" t="s">
        <v>327</v>
      </c>
      <c r="J35" s="108"/>
      <c r="K35" s="108" t="s">
        <v>327</v>
      </c>
      <c r="L35" s="108"/>
      <c r="M35" s="108"/>
      <c r="N35" s="108"/>
      <c r="O35" s="108"/>
      <c r="P35" s="108"/>
      <c r="Q35" s="108" t="s">
        <v>327</v>
      </c>
      <c r="R35" s="108"/>
      <c r="S35" s="108" t="s">
        <v>327</v>
      </c>
      <c r="T35" s="108"/>
      <c r="U35" s="108"/>
      <c r="V35" s="108"/>
      <c r="W35" s="108"/>
      <c r="X35" s="108" t="s">
        <v>327</v>
      </c>
      <c r="Y35" s="108"/>
      <c r="Z35" s="108" t="s">
        <v>327</v>
      </c>
      <c r="AA35" s="114"/>
    </row>
    <row r="36" spans="1:33" ht="94.5" x14ac:dyDescent="0.25">
      <c r="A36" s="79" t="s">
        <v>846</v>
      </c>
      <c r="B36" s="218" t="s">
        <v>847</v>
      </c>
      <c r="C36" s="81" t="s">
        <v>848</v>
      </c>
      <c r="D36" s="106" t="s">
        <v>327</v>
      </c>
      <c r="E36" s="107" t="s">
        <v>327</v>
      </c>
      <c r="F36" s="107"/>
      <c r="G36" s="107"/>
      <c r="H36" s="108"/>
      <c r="I36" s="108" t="s">
        <v>327</v>
      </c>
      <c r="J36" s="108"/>
      <c r="K36" s="108" t="s">
        <v>327</v>
      </c>
      <c r="L36" s="108"/>
      <c r="M36" s="108"/>
      <c r="N36" s="108"/>
      <c r="O36" s="108"/>
      <c r="P36" s="108"/>
      <c r="Q36" s="108" t="s">
        <v>327</v>
      </c>
      <c r="R36" s="108"/>
      <c r="S36" s="108" t="s">
        <v>327</v>
      </c>
      <c r="T36" s="108"/>
      <c r="U36" s="108"/>
      <c r="V36" s="108"/>
      <c r="W36" s="108"/>
      <c r="X36" s="108" t="s">
        <v>327</v>
      </c>
      <c r="Y36" s="108"/>
      <c r="Z36" s="108" t="s">
        <v>327</v>
      </c>
      <c r="AA36" s="114"/>
    </row>
    <row r="37" spans="1:33" ht="31.5" x14ac:dyDescent="0.25">
      <c r="A37" s="79" t="s">
        <v>849</v>
      </c>
      <c r="B37" s="218" t="s">
        <v>850</v>
      </c>
      <c r="C37" s="81" t="s">
        <v>851</v>
      </c>
      <c r="D37" s="106" t="s">
        <v>327</v>
      </c>
      <c r="E37" s="107" t="s">
        <v>327</v>
      </c>
      <c r="F37" s="107"/>
      <c r="G37" s="107"/>
      <c r="H37" s="108"/>
      <c r="I37" s="108" t="s">
        <v>327</v>
      </c>
      <c r="J37" s="108"/>
      <c r="K37" s="108" t="s">
        <v>327</v>
      </c>
      <c r="L37" s="108"/>
      <c r="M37" s="108"/>
      <c r="N37" s="108"/>
      <c r="O37" s="108"/>
      <c r="P37" s="108"/>
      <c r="Q37" s="108" t="s">
        <v>327</v>
      </c>
      <c r="R37" s="108"/>
      <c r="S37" s="108" t="s">
        <v>327</v>
      </c>
      <c r="T37" s="108"/>
      <c r="U37" s="108"/>
      <c r="V37" s="108"/>
      <c r="W37" s="108"/>
      <c r="X37" s="108" t="s">
        <v>327</v>
      </c>
      <c r="Y37" s="108"/>
      <c r="Z37" s="108" t="s">
        <v>327</v>
      </c>
      <c r="AA37" s="114"/>
    </row>
    <row r="38" spans="1:33" s="1" customFormat="1" x14ac:dyDescent="0.25">
      <c r="A38" s="284" t="s">
        <v>72</v>
      </c>
      <c r="B38" s="285"/>
      <c r="C38" s="286"/>
      <c r="D38" s="106" t="s">
        <v>327</v>
      </c>
      <c r="E38" s="107" t="s">
        <v>327</v>
      </c>
      <c r="F38" s="107"/>
      <c r="G38" s="107"/>
      <c r="H38" s="108"/>
      <c r="I38" s="108" t="s">
        <v>327</v>
      </c>
      <c r="J38" s="108"/>
      <c r="K38" s="108" t="s">
        <v>327</v>
      </c>
      <c r="L38" s="108"/>
      <c r="M38" s="108"/>
      <c r="N38" s="108"/>
      <c r="O38" s="108"/>
      <c r="P38" s="108"/>
      <c r="Q38" s="108" t="s">
        <v>327</v>
      </c>
      <c r="R38" s="108"/>
      <c r="S38" s="108" t="s">
        <v>327</v>
      </c>
      <c r="T38" s="108"/>
      <c r="U38" s="108"/>
      <c r="V38" s="108"/>
      <c r="W38" s="108"/>
      <c r="X38" s="108" t="s">
        <v>327</v>
      </c>
      <c r="Y38" s="108"/>
      <c r="Z38" s="108" t="s">
        <v>327</v>
      </c>
      <c r="AA38" s="86"/>
      <c r="AB38" s="109"/>
      <c r="AC38" s="109"/>
      <c r="AD38" s="109"/>
      <c r="AE38" s="109"/>
      <c r="AF38" s="109"/>
      <c r="AG38" s="109"/>
    </row>
    <row r="39" spans="1:33" ht="37.5" customHeight="1" x14ac:dyDescent="0.25">
      <c r="A39" s="309" t="s">
        <v>69</v>
      </c>
      <c r="B39" s="309"/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  <c r="Z39" s="309"/>
      <c r="AA39" s="309"/>
    </row>
  </sheetData>
  <customSheetViews>
    <customSheetView guid="{500C2F4F-1743-499A-A051-20565DBF52B2}" scale="80" showPageBreaks="1" printArea="1" view="pageBreakPreview">
      <selection activeCell="A14" sqref="A14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18">
    <mergeCell ref="A4:AA4"/>
    <mergeCell ref="A7:AA7"/>
    <mergeCell ref="A10:AA10"/>
    <mergeCell ref="A12:AA12"/>
    <mergeCell ref="A15:A18"/>
    <mergeCell ref="B15:B18"/>
    <mergeCell ref="C15:C18"/>
    <mergeCell ref="E15:S16"/>
    <mergeCell ref="AA15:AA18"/>
    <mergeCell ref="E17:K17"/>
    <mergeCell ref="L17:S17"/>
    <mergeCell ref="D15:D18"/>
    <mergeCell ref="A39:AA39"/>
    <mergeCell ref="A13:AA13"/>
    <mergeCell ref="T15:Z17"/>
    <mergeCell ref="A5:AA5"/>
    <mergeCell ref="A8:AA8"/>
    <mergeCell ref="A38:C38"/>
  </mergeCells>
  <printOptions horizontalCentered="1"/>
  <pageMargins left="0.78740157480314965" right="0.39370078740157483" top="0.78740157480314965" bottom="0.78740157480314965" header="0.51181102362204722" footer="0.51181102362204722"/>
  <pageSetup paperSize="8" scale="68" fitToHeight="0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AH39"/>
  <sheetViews>
    <sheetView view="pageBreakPreview" zoomScale="80" zoomScaleSheetLayoutView="80" workbookViewId="0">
      <selection activeCell="A21" sqref="A21:C38"/>
    </sheetView>
  </sheetViews>
  <sheetFormatPr defaultColWidth="9" defaultRowHeight="15.75" x14ac:dyDescent="0.25"/>
  <cols>
    <col min="1" max="1" width="9.125" style="5" customWidth="1"/>
    <col min="2" max="2" width="34" style="5" customWidth="1"/>
    <col min="3" max="3" width="16.625" style="5" customWidth="1"/>
    <col min="4" max="4" width="28" style="5" customWidth="1"/>
    <col min="5" max="5" width="6.125" style="5" customWidth="1"/>
    <col min="6" max="6" width="5.375" style="5" customWidth="1"/>
    <col min="7" max="7" width="5.25" style="5" customWidth="1"/>
    <col min="8" max="8" width="6.625" style="5" customWidth="1"/>
    <col min="9" max="9" width="6.875" style="5" customWidth="1"/>
    <col min="10" max="10" width="10.375" style="5" customWidth="1"/>
    <col min="11" max="11" width="5.5" style="5" customWidth="1"/>
    <col min="12" max="12" width="6.5" style="5" customWidth="1"/>
    <col min="13" max="14" width="6.125" style="5" customWidth="1"/>
    <col min="15" max="20" width="5.125" style="5" customWidth="1"/>
    <col min="21" max="21" width="16.25" style="5" customWidth="1"/>
    <col min="22" max="22" width="7.5" style="5" customWidth="1"/>
    <col min="23" max="23" width="6.875" style="5" customWidth="1"/>
    <col min="24" max="24" width="9" style="5"/>
    <col min="25" max="25" width="8.875" style="5" customWidth="1"/>
    <col min="26" max="16384" width="9" style="5"/>
  </cols>
  <sheetData>
    <row r="1" spans="1:34" ht="18.75" x14ac:dyDescent="0.25">
      <c r="U1" s="18" t="s">
        <v>58</v>
      </c>
      <c r="X1" s="2"/>
      <c r="AC1" s="2"/>
    </row>
    <row r="2" spans="1:34" ht="18.75" x14ac:dyDescent="0.3">
      <c r="U2" s="23" t="s">
        <v>0</v>
      </c>
      <c r="X2" s="2"/>
      <c r="AC2" s="2"/>
    </row>
    <row r="3" spans="1:34" ht="18.75" x14ac:dyDescent="0.3">
      <c r="U3" s="23" t="s">
        <v>770</v>
      </c>
      <c r="X3" s="2"/>
      <c r="AC3" s="2"/>
    </row>
    <row r="4" spans="1:34" s="17" customFormat="1" ht="18.75" customHeight="1" x14ac:dyDescent="0.25">
      <c r="A4" s="308" t="s">
        <v>768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115"/>
      <c r="W4" s="115"/>
      <c r="X4" s="115"/>
      <c r="Y4" s="115"/>
      <c r="Z4" s="110"/>
      <c r="AA4" s="110"/>
      <c r="AB4" s="110"/>
      <c r="AC4" s="110"/>
      <c r="AD4" s="110"/>
    </row>
    <row r="5" spans="1:34" ht="18.75" customHeight="1" x14ac:dyDescent="0.3">
      <c r="A5" s="305" t="s">
        <v>852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90"/>
      <c r="W5" s="90"/>
      <c r="X5" s="90"/>
      <c r="Y5" s="90"/>
      <c r="Z5" s="90"/>
      <c r="AA5" s="90"/>
      <c r="AB5" s="90"/>
      <c r="AC5" s="90"/>
      <c r="AD5" s="90"/>
      <c r="AE5" s="90"/>
    </row>
    <row r="6" spans="1:34" ht="18.75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</row>
    <row r="7" spans="1:34" ht="18.75" customHeight="1" x14ac:dyDescent="0.3">
      <c r="A7" s="305" t="s">
        <v>798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90"/>
      <c r="W7" s="90"/>
      <c r="X7" s="90"/>
      <c r="Y7" s="90"/>
      <c r="Z7" s="90"/>
      <c r="AA7" s="90"/>
      <c r="AB7" s="90"/>
      <c r="AC7" s="90"/>
      <c r="AD7" s="90"/>
    </row>
    <row r="8" spans="1:34" ht="15.75" customHeight="1" x14ac:dyDescent="0.25">
      <c r="A8" s="352" t="s">
        <v>68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15"/>
      <c r="W8" s="15"/>
      <c r="X8" s="15"/>
      <c r="Y8" s="15"/>
      <c r="Z8" s="19"/>
      <c r="AA8" s="19"/>
      <c r="AB8" s="19"/>
      <c r="AC8" s="19"/>
      <c r="AD8" s="19"/>
    </row>
    <row r="9" spans="1:34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</row>
    <row r="10" spans="1:34" ht="18.75" x14ac:dyDescent="0.3">
      <c r="A10" s="306" t="s">
        <v>853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98"/>
      <c r="W10" s="98"/>
      <c r="X10" s="98"/>
      <c r="Y10" s="98"/>
      <c r="Z10" s="98"/>
      <c r="AA10" s="98"/>
      <c r="AB10" s="98"/>
      <c r="AC10" s="98"/>
      <c r="AD10" s="98"/>
    </row>
    <row r="11" spans="1:34" ht="18.75" x14ac:dyDescent="0.3">
      <c r="AD11" s="23"/>
    </row>
    <row r="12" spans="1:34" ht="18.75" x14ac:dyDescent="0.25">
      <c r="A12" s="14" t="s">
        <v>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99"/>
      <c r="AB12" s="99"/>
      <c r="AC12" s="99"/>
      <c r="AD12" s="99"/>
    </row>
    <row r="13" spans="1:34" x14ac:dyDescent="0.25">
      <c r="A13" s="297" t="s">
        <v>778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19"/>
      <c r="W13" s="19"/>
      <c r="X13" s="19"/>
      <c r="Y13" s="19"/>
      <c r="Z13" s="19"/>
      <c r="AA13" s="19"/>
      <c r="AB13" s="19"/>
      <c r="AC13" s="19"/>
      <c r="AD13" s="19"/>
    </row>
    <row r="14" spans="1:34" x14ac:dyDescent="0.25">
      <c r="B14" s="112"/>
      <c r="C14" s="113"/>
      <c r="D14" s="113"/>
      <c r="E14" s="20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H14" s="3"/>
    </row>
    <row r="15" spans="1:34" x14ac:dyDescent="0.25">
      <c r="A15" s="351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1"/>
      <c r="V15" s="100"/>
      <c r="W15" s="100"/>
      <c r="X15" s="100"/>
      <c r="Y15" s="100"/>
      <c r="Z15" s="100"/>
      <c r="AA15" s="100"/>
      <c r="AB15" s="100"/>
    </row>
    <row r="16" spans="1:34" x14ac:dyDescent="0.25">
      <c r="A16" s="313" t="s">
        <v>62</v>
      </c>
      <c r="B16" s="316" t="s">
        <v>19</v>
      </c>
      <c r="C16" s="316" t="s">
        <v>5</v>
      </c>
      <c r="D16" s="313" t="s">
        <v>61</v>
      </c>
      <c r="E16" s="316" t="s">
        <v>871</v>
      </c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 t="s">
        <v>872</v>
      </c>
      <c r="Q16" s="316"/>
      <c r="R16" s="316"/>
      <c r="S16" s="316"/>
      <c r="T16" s="316"/>
      <c r="U16" s="316" t="s">
        <v>7</v>
      </c>
      <c r="V16" s="101"/>
    </row>
    <row r="17" spans="1:22" x14ac:dyDescent="0.25">
      <c r="A17" s="314"/>
      <c r="B17" s="316"/>
      <c r="C17" s="316"/>
      <c r="D17" s="314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101"/>
    </row>
    <row r="18" spans="1:22" ht="27.75" customHeight="1" x14ac:dyDescent="0.25">
      <c r="A18" s="314"/>
      <c r="B18" s="316"/>
      <c r="C18" s="316"/>
      <c r="D18" s="314"/>
      <c r="E18" s="321" t="s">
        <v>9</v>
      </c>
      <c r="F18" s="321"/>
      <c r="G18" s="321"/>
      <c r="H18" s="321"/>
      <c r="I18" s="321"/>
      <c r="J18" s="321" t="s">
        <v>10</v>
      </c>
      <c r="K18" s="321"/>
      <c r="L18" s="321"/>
      <c r="M18" s="321"/>
      <c r="N18" s="321"/>
      <c r="O18" s="321"/>
      <c r="P18" s="316"/>
      <c r="Q18" s="316"/>
      <c r="R18" s="316"/>
      <c r="S18" s="316"/>
      <c r="T18" s="316"/>
      <c r="U18" s="316"/>
    </row>
    <row r="19" spans="1:22" ht="81.75" customHeight="1" x14ac:dyDescent="0.25">
      <c r="A19" s="315"/>
      <c r="B19" s="316"/>
      <c r="C19" s="316"/>
      <c r="D19" s="315"/>
      <c r="E19" s="35" t="s">
        <v>2</v>
      </c>
      <c r="F19" s="35" t="s">
        <v>3</v>
      </c>
      <c r="G19" s="35" t="s">
        <v>51</v>
      </c>
      <c r="H19" s="35" t="s">
        <v>1</v>
      </c>
      <c r="I19" s="35" t="s">
        <v>13</v>
      </c>
      <c r="J19" s="6" t="s">
        <v>150</v>
      </c>
      <c r="K19" s="35" t="s">
        <v>2</v>
      </c>
      <c r="L19" s="35" t="s">
        <v>3</v>
      </c>
      <c r="M19" s="35" t="s">
        <v>51</v>
      </c>
      <c r="N19" s="35" t="s">
        <v>1</v>
      </c>
      <c r="O19" s="35" t="s">
        <v>13</v>
      </c>
      <c r="P19" s="35" t="s">
        <v>2</v>
      </c>
      <c r="Q19" s="35" t="s">
        <v>3</v>
      </c>
      <c r="R19" s="35" t="s">
        <v>51</v>
      </c>
      <c r="S19" s="35" t="s">
        <v>1</v>
      </c>
      <c r="T19" s="35" t="s">
        <v>13</v>
      </c>
      <c r="U19" s="316"/>
    </row>
    <row r="20" spans="1:22" x14ac:dyDescent="0.25">
      <c r="A20" s="21">
        <v>1</v>
      </c>
      <c r="B20" s="21">
        <v>2</v>
      </c>
      <c r="C20" s="21">
        <v>3</v>
      </c>
      <c r="D20" s="111">
        <v>4</v>
      </c>
      <c r="E20" s="21">
        <f t="shared" ref="E20:U20" si="0">D20+1</f>
        <v>5</v>
      </c>
      <c r="F20" s="21">
        <f t="shared" si="0"/>
        <v>6</v>
      </c>
      <c r="G20" s="21">
        <f t="shared" si="0"/>
        <v>7</v>
      </c>
      <c r="H20" s="21">
        <f t="shared" si="0"/>
        <v>8</v>
      </c>
      <c r="I20" s="21">
        <f t="shared" si="0"/>
        <v>9</v>
      </c>
      <c r="J20" s="21">
        <f t="shared" si="0"/>
        <v>10</v>
      </c>
      <c r="K20" s="21">
        <f t="shared" si="0"/>
        <v>11</v>
      </c>
      <c r="L20" s="21">
        <f t="shared" si="0"/>
        <v>12</v>
      </c>
      <c r="M20" s="21">
        <f t="shared" si="0"/>
        <v>13</v>
      </c>
      <c r="N20" s="21">
        <f t="shared" si="0"/>
        <v>14</v>
      </c>
      <c r="O20" s="21">
        <f t="shared" si="0"/>
        <v>15</v>
      </c>
      <c r="P20" s="21">
        <f t="shared" si="0"/>
        <v>16</v>
      </c>
      <c r="Q20" s="21">
        <f t="shared" si="0"/>
        <v>17</v>
      </c>
      <c r="R20" s="21">
        <f t="shared" si="0"/>
        <v>18</v>
      </c>
      <c r="S20" s="21">
        <f t="shared" si="0"/>
        <v>19</v>
      </c>
      <c r="T20" s="21">
        <f t="shared" si="0"/>
        <v>20</v>
      </c>
      <c r="U20" s="21">
        <f t="shared" si="0"/>
        <v>21</v>
      </c>
    </row>
    <row r="21" spans="1:22" ht="110.25" x14ac:dyDescent="0.25">
      <c r="A21" s="282" t="s">
        <v>804</v>
      </c>
      <c r="B21" s="283" t="s">
        <v>805</v>
      </c>
      <c r="C21" s="81" t="s">
        <v>806</v>
      </c>
      <c r="D21" s="111" t="s">
        <v>327</v>
      </c>
      <c r="E21" s="111" t="s">
        <v>327</v>
      </c>
      <c r="F21" s="111" t="s">
        <v>327</v>
      </c>
      <c r="G21" s="111" t="s">
        <v>327</v>
      </c>
      <c r="H21" s="111" t="s">
        <v>327</v>
      </c>
      <c r="I21" s="111" t="s">
        <v>327</v>
      </c>
      <c r="J21" s="111" t="s">
        <v>327</v>
      </c>
      <c r="K21" s="111" t="s">
        <v>327</v>
      </c>
      <c r="L21" s="111" t="s">
        <v>327</v>
      </c>
      <c r="M21" s="111" t="s">
        <v>327</v>
      </c>
      <c r="N21" s="111" t="s">
        <v>327</v>
      </c>
      <c r="O21" s="111" t="s">
        <v>327</v>
      </c>
      <c r="P21" s="111" t="s">
        <v>327</v>
      </c>
      <c r="Q21" s="111" t="s">
        <v>327</v>
      </c>
      <c r="R21" s="111" t="s">
        <v>327</v>
      </c>
      <c r="S21" s="111" t="s">
        <v>327</v>
      </c>
      <c r="T21" s="111" t="s">
        <v>327</v>
      </c>
      <c r="U21" s="114"/>
    </row>
    <row r="22" spans="1:22" ht="126" x14ac:dyDescent="0.25">
      <c r="A22" s="282" t="s">
        <v>807</v>
      </c>
      <c r="B22" s="283" t="s">
        <v>808</v>
      </c>
      <c r="C22" s="81" t="s">
        <v>809</v>
      </c>
      <c r="D22" s="111" t="s">
        <v>327</v>
      </c>
      <c r="E22" s="111" t="s">
        <v>327</v>
      </c>
      <c r="F22" s="111" t="s">
        <v>327</v>
      </c>
      <c r="G22" s="111" t="s">
        <v>327</v>
      </c>
      <c r="H22" s="111" t="s">
        <v>327</v>
      </c>
      <c r="I22" s="111" t="s">
        <v>327</v>
      </c>
      <c r="J22" s="111" t="s">
        <v>327</v>
      </c>
      <c r="K22" s="111" t="s">
        <v>327</v>
      </c>
      <c r="L22" s="111" t="s">
        <v>327</v>
      </c>
      <c r="M22" s="111" t="s">
        <v>327</v>
      </c>
      <c r="N22" s="111" t="s">
        <v>327</v>
      </c>
      <c r="O22" s="111" t="s">
        <v>327</v>
      </c>
      <c r="P22" s="111" t="s">
        <v>327</v>
      </c>
      <c r="Q22" s="111" t="s">
        <v>327</v>
      </c>
      <c r="R22" s="111" t="s">
        <v>327</v>
      </c>
      <c r="S22" s="111" t="s">
        <v>327</v>
      </c>
      <c r="T22" s="111" t="s">
        <v>327</v>
      </c>
      <c r="U22" s="114"/>
    </row>
    <row r="23" spans="1:22" ht="126" x14ac:dyDescent="0.25">
      <c r="A23" s="79" t="s">
        <v>810</v>
      </c>
      <c r="B23" s="218" t="s">
        <v>811</v>
      </c>
      <c r="C23" s="81" t="s">
        <v>793</v>
      </c>
      <c r="D23" s="111" t="s">
        <v>327</v>
      </c>
      <c r="E23" s="111" t="s">
        <v>327</v>
      </c>
      <c r="F23" s="111" t="s">
        <v>327</v>
      </c>
      <c r="G23" s="111" t="s">
        <v>327</v>
      </c>
      <c r="H23" s="111" t="s">
        <v>327</v>
      </c>
      <c r="I23" s="111" t="s">
        <v>327</v>
      </c>
      <c r="J23" s="111" t="s">
        <v>327</v>
      </c>
      <c r="K23" s="111" t="s">
        <v>327</v>
      </c>
      <c r="L23" s="111" t="s">
        <v>327</v>
      </c>
      <c r="M23" s="111" t="s">
        <v>327</v>
      </c>
      <c r="N23" s="111" t="s">
        <v>327</v>
      </c>
      <c r="O23" s="111" t="s">
        <v>327</v>
      </c>
      <c r="P23" s="111" t="s">
        <v>327</v>
      </c>
      <c r="Q23" s="111" t="s">
        <v>327</v>
      </c>
      <c r="R23" s="111" t="s">
        <v>327</v>
      </c>
      <c r="S23" s="111" t="s">
        <v>327</v>
      </c>
      <c r="T23" s="111" t="s">
        <v>327</v>
      </c>
      <c r="U23" s="114"/>
    </row>
    <row r="24" spans="1:22" ht="126" x14ac:dyDescent="0.25">
      <c r="A24" s="79" t="s">
        <v>812</v>
      </c>
      <c r="B24" s="218" t="s">
        <v>813</v>
      </c>
      <c r="C24" s="81" t="s">
        <v>794</v>
      </c>
      <c r="D24" s="111" t="s">
        <v>327</v>
      </c>
      <c r="E24" s="111" t="s">
        <v>327</v>
      </c>
      <c r="F24" s="111" t="s">
        <v>327</v>
      </c>
      <c r="G24" s="111" t="s">
        <v>327</v>
      </c>
      <c r="H24" s="111" t="s">
        <v>327</v>
      </c>
      <c r="I24" s="111" t="s">
        <v>327</v>
      </c>
      <c r="J24" s="111" t="s">
        <v>327</v>
      </c>
      <c r="K24" s="111" t="s">
        <v>327</v>
      </c>
      <c r="L24" s="111" t="s">
        <v>327</v>
      </c>
      <c r="M24" s="111" t="s">
        <v>327</v>
      </c>
      <c r="N24" s="111" t="s">
        <v>327</v>
      </c>
      <c r="O24" s="111" t="s">
        <v>327</v>
      </c>
      <c r="P24" s="111" t="s">
        <v>327</v>
      </c>
      <c r="Q24" s="111" t="s">
        <v>327</v>
      </c>
      <c r="R24" s="111" t="s">
        <v>327</v>
      </c>
      <c r="S24" s="111" t="s">
        <v>327</v>
      </c>
      <c r="T24" s="111" t="s">
        <v>327</v>
      </c>
      <c r="U24" s="114"/>
    </row>
    <row r="25" spans="1:22" ht="110.25" x14ac:dyDescent="0.25">
      <c r="A25" s="79" t="s">
        <v>814</v>
      </c>
      <c r="B25" s="218" t="s">
        <v>815</v>
      </c>
      <c r="C25" s="81" t="s">
        <v>795</v>
      </c>
      <c r="D25" s="111" t="s">
        <v>327</v>
      </c>
      <c r="E25" s="111" t="s">
        <v>327</v>
      </c>
      <c r="F25" s="111" t="s">
        <v>327</v>
      </c>
      <c r="G25" s="111" t="s">
        <v>327</v>
      </c>
      <c r="H25" s="111" t="s">
        <v>327</v>
      </c>
      <c r="I25" s="111" t="s">
        <v>327</v>
      </c>
      <c r="J25" s="111" t="s">
        <v>327</v>
      </c>
      <c r="K25" s="111" t="s">
        <v>327</v>
      </c>
      <c r="L25" s="111" t="s">
        <v>327</v>
      </c>
      <c r="M25" s="111" t="s">
        <v>327</v>
      </c>
      <c r="N25" s="111" t="s">
        <v>327</v>
      </c>
      <c r="O25" s="111" t="s">
        <v>327</v>
      </c>
      <c r="P25" s="111" t="s">
        <v>327</v>
      </c>
      <c r="Q25" s="111" t="s">
        <v>327</v>
      </c>
      <c r="R25" s="111" t="s">
        <v>327</v>
      </c>
      <c r="S25" s="111" t="s">
        <v>327</v>
      </c>
      <c r="T25" s="111" t="s">
        <v>327</v>
      </c>
      <c r="U25" s="114"/>
    </row>
    <row r="26" spans="1:22" ht="110.25" x14ac:dyDescent="0.25">
      <c r="A26" s="79" t="s">
        <v>816</v>
      </c>
      <c r="B26" s="218" t="s">
        <v>817</v>
      </c>
      <c r="C26" s="81" t="s">
        <v>796</v>
      </c>
      <c r="D26" s="111" t="s">
        <v>327</v>
      </c>
      <c r="E26" s="111" t="s">
        <v>327</v>
      </c>
      <c r="F26" s="111" t="s">
        <v>327</v>
      </c>
      <c r="G26" s="111" t="s">
        <v>327</v>
      </c>
      <c r="H26" s="111" t="s">
        <v>327</v>
      </c>
      <c r="I26" s="111" t="s">
        <v>327</v>
      </c>
      <c r="J26" s="111" t="s">
        <v>327</v>
      </c>
      <c r="K26" s="111" t="s">
        <v>327</v>
      </c>
      <c r="L26" s="111" t="s">
        <v>327</v>
      </c>
      <c r="M26" s="111" t="s">
        <v>327</v>
      </c>
      <c r="N26" s="111" t="s">
        <v>327</v>
      </c>
      <c r="O26" s="111" t="s">
        <v>327</v>
      </c>
      <c r="P26" s="111" t="s">
        <v>327</v>
      </c>
      <c r="Q26" s="111" t="s">
        <v>327</v>
      </c>
      <c r="R26" s="111" t="s">
        <v>327</v>
      </c>
      <c r="S26" s="111" t="s">
        <v>327</v>
      </c>
      <c r="T26" s="111" t="s">
        <v>327</v>
      </c>
      <c r="U26" s="114"/>
    </row>
    <row r="27" spans="1:22" ht="110.25" x14ac:dyDescent="0.25">
      <c r="A27" s="79" t="s">
        <v>818</v>
      </c>
      <c r="B27" s="218" t="s">
        <v>819</v>
      </c>
      <c r="C27" s="81" t="s">
        <v>820</v>
      </c>
      <c r="D27" s="111" t="s">
        <v>327</v>
      </c>
      <c r="E27" s="111" t="s">
        <v>327</v>
      </c>
      <c r="F27" s="111" t="s">
        <v>327</v>
      </c>
      <c r="G27" s="111" t="s">
        <v>327</v>
      </c>
      <c r="H27" s="111" t="s">
        <v>327</v>
      </c>
      <c r="I27" s="111" t="s">
        <v>327</v>
      </c>
      <c r="J27" s="111" t="s">
        <v>327</v>
      </c>
      <c r="K27" s="111" t="s">
        <v>327</v>
      </c>
      <c r="L27" s="111" t="s">
        <v>327</v>
      </c>
      <c r="M27" s="111" t="s">
        <v>327</v>
      </c>
      <c r="N27" s="111" t="s">
        <v>327</v>
      </c>
      <c r="O27" s="111" t="s">
        <v>327</v>
      </c>
      <c r="P27" s="111" t="s">
        <v>327</v>
      </c>
      <c r="Q27" s="111" t="s">
        <v>327</v>
      </c>
      <c r="R27" s="111" t="s">
        <v>327</v>
      </c>
      <c r="S27" s="111" t="s">
        <v>327</v>
      </c>
      <c r="T27" s="111" t="s">
        <v>327</v>
      </c>
      <c r="U27" s="114"/>
    </row>
    <row r="28" spans="1:22" ht="110.25" x14ac:dyDescent="0.25">
      <c r="A28" s="79" t="s">
        <v>821</v>
      </c>
      <c r="B28" s="218" t="s">
        <v>822</v>
      </c>
      <c r="C28" s="81" t="s">
        <v>823</v>
      </c>
      <c r="D28" s="111" t="s">
        <v>327</v>
      </c>
      <c r="E28" s="111" t="s">
        <v>327</v>
      </c>
      <c r="F28" s="111" t="s">
        <v>327</v>
      </c>
      <c r="G28" s="111" t="s">
        <v>327</v>
      </c>
      <c r="H28" s="111" t="s">
        <v>327</v>
      </c>
      <c r="I28" s="111" t="s">
        <v>327</v>
      </c>
      <c r="J28" s="111" t="s">
        <v>327</v>
      </c>
      <c r="K28" s="111" t="s">
        <v>327</v>
      </c>
      <c r="L28" s="111" t="s">
        <v>327</v>
      </c>
      <c r="M28" s="111" t="s">
        <v>327</v>
      </c>
      <c r="N28" s="111" t="s">
        <v>327</v>
      </c>
      <c r="O28" s="111" t="s">
        <v>327</v>
      </c>
      <c r="P28" s="111" t="s">
        <v>327</v>
      </c>
      <c r="Q28" s="111" t="s">
        <v>327</v>
      </c>
      <c r="R28" s="111" t="s">
        <v>327</v>
      </c>
      <c r="S28" s="111" t="s">
        <v>327</v>
      </c>
      <c r="T28" s="111" t="s">
        <v>327</v>
      </c>
      <c r="U28" s="114"/>
    </row>
    <row r="29" spans="1:22" ht="110.25" x14ac:dyDescent="0.25">
      <c r="A29" s="79" t="s">
        <v>824</v>
      </c>
      <c r="B29" s="218" t="s">
        <v>825</v>
      </c>
      <c r="C29" s="81" t="s">
        <v>826</v>
      </c>
      <c r="D29" s="111" t="s">
        <v>327</v>
      </c>
      <c r="E29" s="111" t="s">
        <v>327</v>
      </c>
      <c r="F29" s="111" t="s">
        <v>327</v>
      </c>
      <c r="G29" s="111" t="s">
        <v>327</v>
      </c>
      <c r="H29" s="111" t="s">
        <v>327</v>
      </c>
      <c r="I29" s="111" t="s">
        <v>327</v>
      </c>
      <c r="J29" s="111" t="s">
        <v>327</v>
      </c>
      <c r="K29" s="111" t="s">
        <v>327</v>
      </c>
      <c r="L29" s="111" t="s">
        <v>327</v>
      </c>
      <c r="M29" s="111" t="s">
        <v>327</v>
      </c>
      <c r="N29" s="111" t="s">
        <v>327</v>
      </c>
      <c r="O29" s="111" t="s">
        <v>327</v>
      </c>
      <c r="P29" s="111" t="s">
        <v>327</v>
      </c>
      <c r="Q29" s="111" t="s">
        <v>327</v>
      </c>
      <c r="R29" s="111" t="s">
        <v>327</v>
      </c>
      <c r="S29" s="111" t="s">
        <v>327</v>
      </c>
      <c r="T29" s="111" t="s">
        <v>327</v>
      </c>
      <c r="U29" s="114"/>
    </row>
    <row r="30" spans="1:22" ht="110.25" x14ac:dyDescent="0.25">
      <c r="A30" s="79" t="s">
        <v>827</v>
      </c>
      <c r="B30" s="218" t="s">
        <v>828</v>
      </c>
      <c r="C30" s="81" t="s">
        <v>829</v>
      </c>
      <c r="D30" s="111" t="s">
        <v>327</v>
      </c>
      <c r="E30" s="111" t="s">
        <v>327</v>
      </c>
      <c r="F30" s="111" t="s">
        <v>327</v>
      </c>
      <c r="G30" s="111" t="s">
        <v>327</v>
      </c>
      <c r="H30" s="111" t="s">
        <v>327</v>
      </c>
      <c r="I30" s="111" t="s">
        <v>327</v>
      </c>
      <c r="J30" s="111" t="s">
        <v>327</v>
      </c>
      <c r="K30" s="111" t="s">
        <v>327</v>
      </c>
      <c r="L30" s="111" t="s">
        <v>327</v>
      </c>
      <c r="M30" s="111" t="s">
        <v>327</v>
      </c>
      <c r="N30" s="111" t="s">
        <v>327</v>
      </c>
      <c r="O30" s="111" t="s">
        <v>327</v>
      </c>
      <c r="P30" s="111" t="s">
        <v>327</v>
      </c>
      <c r="Q30" s="111" t="s">
        <v>327</v>
      </c>
      <c r="R30" s="111" t="s">
        <v>327</v>
      </c>
      <c r="S30" s="111" t="s">
        <v>327</v>
      </c>
      <c r="T30" s="111" t="s">
        <v>327</v>
      </c>
      <c r="U30" s="114"/>
    </row>
    <row r="31" spans="1:22" ht="110.25" x14ac:dyDescent="0.25">
      <c r="A31" s="79" t="s">
        <v>830</v>
      </c>
      <c r="B31" s="218" t="s">
        <v>831</v>
      </c>
      <c r="C31" s="81" t="s">
        <v>832</v>
      </c>
      <c r="D31" s="111" t="s">
        <v>327</v>
      </c>
      <c r="E31" s="111" t="s">
        <v>327</v>
      </c>
      <c r="F31" s="111" t="s">
        <v>327</v>
      </c>
      <c r="G31" s="111" t="s">
        <v>327</v>
      </c>
      <c r="H31" s="111" t="s">
        <v>327</v>
      </c>
      <c r="I31" s="111" t="s">
        <v>327</v>
      </c>
      <c r="J31" s="111" t="s">
        <v>327</v>
      </c>
      <c r="K31" s="111" t="s">
        <v>327</v>
      </c>
      <c r="L31" s="111" t="s">
        <v>327</v>
      </c>
      <c r="M31" s="111" t="s">
        <v>327</v>
      </c>
      <c r="N31" s="111" t="s">
        <v>327</v>
      </c>
      <c r="O31" s="111" t="s">
        <v>327</v>
      </c>
      <c r="P31" s="111" t="s">
        <v>327</v>
      </c>
      <c r="Q31" s="111" t="s">
        <v>327</v>
      </c>
      <c r="R31" s="111" t="s">
        <v>327</v>
      </c>
      <c r="S31" s="111" t="s">
        <v>327</v>
      </c>
      <c r="T31" s="111" t="s">
        <v>327</v>
      </c>
      <c r="U31" s="114"/>
    </row>
    <row r="32" spans="1:22" ht="110.25" x14ac:dyDescent="0.25">
      <c r="A32" s="79" t="s">
        <v>833</v>
      </c>
      <c r="B32" s="218" t="s">
        <v>834</v>
      </c>
      <c r="C32" s="81" t="s">
        <v>835</v>
      </c>
      <c r="D32" s="111" t="s">
        <v>327</v>
      </c>
      <c r="E32" s="111" t="s">
        <v>327</v>
      </c>
      <c r="F32" s="111" t="s">
        <v>327</v>
      </c>
      <c r="G32" s="111" t="s">
        <v>327</v>
      </c>
      <c r="H32" s="111" t="s">
        <v>327</v>
      </c>
      <c r="I32" s="111" t="s">
        <v>327</v>
      </c>
      <c r="J32" s="111" t="s">
        <v>327</v>
      </c>
      <c r="K32" s="111" t="s">
        <v>327</v>
      </c>
      <c r="L32" s="111" t="s">
        <v>327</v>
      </c>
      <c r="M32" s="111" t="s">
        <v>327</v>
      </c>
      <c r="N32" s="111" t="s">
        <v>327</v>
      </c>
      <c r="O32" s="111" t="s">
        <v>327</v>
      </c>
      <c r="P32" s="111" t="s">
        <v>327</v>
      </c>
      <c r="Q32" s="111" t="s">
        <v>327</v>
      </c>
      <c r="R32" s="111" t="s">
        <v>327</v>
      </c>
      <c r="S32" s="111" t="s">
        <v>327</v>
      </c>
      <c r="T32" s="111" t="s">
        <v>327</v>
      </c>
      <c r="U32" s="114"/>
    </row>
    <row r="33" spans="1:31" ht="126" x14ac:dyDescent="0.25">
      <c r="A33" s="79" t="s">
        <v>836</v>
      </c>
      <c r="B33" s="218" t="s">
        <v>837</v>
      </c>
      <c r="C33" s="81" t="s">
        <v>838</v>
      </c>
      <c r="D33" s="111" t="s">
        <v>327</v>
      </c>
      <c r="E33" s="111" t="s">
        <v>327</v>
      </c>
      <c r="F33" s="111" t="s">
        <v>327</v>
      </c>
      <c r="G33" s="111" t="s">
        <v>327</v>
      </c>
      <c r="H33" s="111" t="s">
        <v>327</v>
      </c>
      <c r="I33" s="111" t="s">
        <v>327</v>
      </c>
      <c r="J33" s="111" t="s">
        <v>327</v>
      </c>
      <c r="K33" s="111" t="s">
        <v>327</v>
      </c>
      <c r="L33" s="111" t="s">
        <v>327</v>
      </c>
      <c r="M33" s="111" t="s">
        <v>327</v>
      </c>
      <c r="N33" s="111" t="s">
        <v>327</v>
      </c>
      <c r="O33" s="111" t="s">
        <v>327</v>
      </c>
      <c r="P33" s="111" t="s">
        <v>327</v>
      </c>
      <c r="Q33" s="111" t="s">
        <v>327</v>
      </c>
      <c r="R33" s="111" t="s">
        <v>327</v>
      </c>
      <c r="S33" s="111" t="s">
        <v>327</v>
      </c>
      <c r="T33" s="111" t="s">
        <v>327</v>
      </c>
      <c r="U33" s="114"/>
    </row>
    <row r="34" spans="1:31" ht="110.25" x14ac:dyDescent="0.25">
      <c r="A34" s="79" t="s">
        <v>121</v>
      </c>
      <c r="B34" s="218" t="s">
        <v>839</v>
      </c>
      <c r="C34" s="81" t="s">
        <v>840</v>
      </c>
      <c r="D34" s="111" t="s">
        <v>327</v>
      </c>
      <c r="E34" s="111" t="s">
        <v>327</v>
      </c>
      <c r="F34" s="111" t="s">
        <v>327</v>
      </c>
      <c r="G34" s="111" t="s">
        <v>327</v>
      </c>
      <c r="H34" s="111" t="s">
        <v>327</v>
      </c>
      <c r="I34" s="111" t="s">
        <v>327</v>
      </c>
      <c r="J34" s="111" t="s">
        <v>327</v>
      </c>
      <c r="K34" s="111" t="s">
        <v>327</v>
      </c>
      <c r="L34" s="111" t="s">
        <v>327</v>
      </c>
      <c r="M34" s="111" t="s">
        <v>327</v>
      </c>
      <c r="N34" s="111" t="s">
        <v>327</v>
      </c>
      <c r="O34" s="111" t="s">
        <v>327</v>
      </c>
      <c r="P34" s="111" t="s">
        <v>327</v>
      </c>
      <c r="Q34" s="111" t="s">
        <v>327</v>
      </c>
      <c r="R34" s="111" t="s">
        <v>327</v>
      </c>
      <c r="S34" s="111" t="s">
        <v>327</v>
      </c>
      <c r="T34" s="111" t="s">
        <v>327</v>
      </c>
      <c r="U34" s="114"/>
    </row>
    <row r="35" spans="1:31" ht="110.25" x14ac:dyDescent="0.25">
      <c r="A35" s="79" t="s">
        <v>122</v>
      </c>
      <c r="B35" s="218" t="s">
        <v>841</v>
      </c>
      <c r="C35" s="81" t="s">
        <v>842</v>
      </c>
      <c r="D35" s="111" t="s">
        <v>327</v>
      </c>
      <c r="E35" s="111" t="s">
        <v>327</v>
      </c>
      <c r="F35" s="111" t="s">
        <v>327</v>
      </c>
      <c r="G35" s="111" t="s">
        <v>327</v>
      </c>
      <c r="H35" s="111" t="s">
        <v>327</v>
      </c>
      <c r="I35" s="111" t="s">
        <v>327</v>
      </c>
      <c r="J35" s="111" t="s">
        <v>327</v>
      </c>
      <c r="K35" s="111" t="s">
        <v>327</v>
      </c>
      <c r="L35" s="111" t="s">
        <v>327</v>
      </c>
      <c r="M35" s="111" t="s">
        <v>327</v>
      </c>
      <c r="N35" s="111" t="s">
        <v>327</v>
      </c>
      <c r="O35" s="111" t="s">
        <v>327</v>
      </c>
      <c r="P35" s="111" t="s">
        <v>327</v>
      </c>
      <c r="Q35" s="111" t="s">
        <v>327</v>
      </c>
      <c r="R35" s="111" t="s">
        <v>327</v>
      </c>
      <c r="S35" s="111" t="s">
        <v>327</v>
      </c>
      <c r="T35" s="111" t="s">
        <v>327</v>
      </c>
      <c r="U35" s="114"/>
    </row>
    <row r="36" spans="1:31" ht="94.5" x14ac:dyDescent="0.25">
      <c r="A36" s="79" t="s">
        <v>843</v>
      </c>
      <c r="B36" s="218" t="s">
        <v>844</v>
      </c>
      <c r="C36" s="81" t="s">
        <v>845</v>
      </c>
      <c r="D36" s="111" t="s">
        <v>327</v>
      </c>
      <c r="E36" s="111" t="s">
        <v>327</v>
      </c>
      <c r="F36" s="111" t="s">
        <v>327</v>
      </c>
      <c r="G36" s="111" t="s">
        <v>327</v>
      </c>
      <c r="H36" s="111" t="s">
        <v>327</v>
      </c>
      <c r="I36" s="111" t="s">
        <v>327</v>
      </c>
      <c r="J36" s="111" t="s">
        <v>327</v>
      </c>
      <c r="K36" s="111" t="s">
        <v>327</v>
      </c>
      <c r="L36" s="111" t="s">
        <v>327</v>
      </c>
      <c r="M36" s="111" t="s">
        <v>327</v>
      </c>
      <c r="N36" s="111" t="s">
        <v>327</v>
      </c>
      <c r="O36" s="111" t="s">
        <v>327</v>
      </c>
      <c r="P36" s="111" t="s">
        <v>327</v>
      </c>
      <c r="Q36" s="111" t="s">
        <v>327</v>
      </c>
      <c r="R36" s="111" t="s">
        <v>327</v>
      </c>
      <c r="S36" s="111" t="s">
        <v>327</v>
      </c>
      <c r="T36" s="111" t="s">
        <v>327</v>
      </c>
      <c r="U36" s="114"/>
    </row>
    <row r="37" spans="1:31" ht="94.5" x14ac:dyDescent="0.25">
      <c r="A37" s="79" t="s">
        <v>846</v>
      </c>
      <c r="B37" s="218" t="s">
        <v>847</v>
      </c>
      <c r="C37" s="81" t="s">
        <v>848</v>
      </c>
      <c r="D37" s="111" t="s">
        <v>327</v>
      </c>
      <c r="E37" s="111" t="s">
        <v>327</v>
      </c>
      <c r="F37" s="111" t="s">
        <v>327</v>
      </c>
      <c r="G37" s="111" t="s">
        <v>327</v>
      </c>
      <c r="H37" s="111" t="s">
        <v>327</v>
      </c>
      <c r="I37" s="111" t="s">
        <v>327</v>
      </c>
      <c r="J37" s="111" t="s">
        <v>327</v>
      </c>
      <c r="K37" s="111" t="s">
        <v>327</v>
      </c>
      <c r="L37" s="111" t="s">
        <v>327</v>
      </c>
      <c r="M37" s="111" t="s">
        <v>327</v>
      </c>
      <c r="N37" s="111" t="s">
        <v>327</v>
      </c>
      <c r="O37" s="111" t="s">
        <v>327</v>
      </c>
      <c r="P37" s="111" t="s">
        <v>327</v>
      </c>
      <c r="Q37" s="111" t="s">
        <v>327</v>
      </c>
      <c r="R37" s="111" t="s">
        <v>327</v>
      </c>
      <c r="S37" s="111" t="s">
        <v>327</v>
      </c>
      <c r="T37" s="111" t="s">
        <v>327</v>
      </c>
      <c r="U37" s="114"/>
    </row>
    <row r="38" spans="1:31" ht="31.5" x14ac:dyDescent="0.25">
      <c r="A38" s="79" t="s">
        <v>849</v>
      </c>
      <c r="B38" s="218" t="s">
        <v>850</v>
      </c>
      <c r="C38" s="81" t="s">
        <v>851</v>
      </c>
      <c r="D38" s="111" t="s">
        <v>327</v>
      </c>
      <c r="E38" s="111" t="s">
        <v>327</v>
      </c>
      <c r="F38" s="111" t="s">
        <v>327</v>
      </c>
      <c r="G38" s="111" t="s">
        <v>327</v>
      </c>
      <c r="H38" s="111" t="s">
        <v>327</v>
      </c>
      <c r="I38" s="111" t="s">
        <v>327</v>
      </c>
      <c r="J38" s="111" t="s">
        <v>327</v>
      </c>
      <c r="K38" s="111" t="s">
        <v>327</v>
      </c>
      <c r="L38" s="111" t="s">
        <v>327</v>
      </c>
      <c r="M38" s="111" t="s">
        <v>327</v>
      </c>
      <c r="N38" s="111" t="s">
        <v>327</v>
      </c>
      <c r="O38" s="111" t="s">
        <v>327</v>
      </c>
      <c r="P38" s="111" t="s">
        <v>327</v>
      </c>
      <c r="Q38" s="111" t="s">
        <v>327</v>
      </c>
      <c r="R38" s="111" t="s">
        <v>327</v>
      </c>
      <c r="S38" s="111" t="s">
        <v>327</v>
      </c>
      <c r="T38" s="111" t="s">
        <v>327</v>
      </c>
      <c r="U38" s="114"/>
    </row>
    <row r="39" spans="1:31" s="1" customFormat="1" ht="24" customHeight="1" x14ac:dyDescent="0.25">
      <c r="A39" s="284" t="s">
        <v>72</v>
      </c>
      <c r="B39" s="285"/>
      <c r="C39" s="286"/>
      <c r="D39" s="106"/>
      <c r="E39" s="107"/>
      <c r="F39" s="107"/>
      <c r="G39" s="107"/>
      <c r="H39" s="108"/>
      <c r="I39" s="108"/>
      <c r="J39" s="108"/>
      <c r="K39" s="108"/>
      <c r="L39" s="108"/>
      <c r="M39" s="108"/>
      <c r="N39" s="108"/>
      <c r="O39" s="108"/>
      <c r="P39" s="116"/>
      <c r="Q39" s="116"/>
      <c r="R39" s="116"/>
      <c r="S39" s="116"/>
      <c r="T39" s="116"/>
      <c r="U39" s="34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</row>
  </sheetData>
  <customSheetViews>
    <customSheetView guid="{500C2F4F-1743-499A-A051-20565DBF52B2}" scale="80" showPageBreaks="1" printArea="1" view="pageBreakPreview">
      <selection activeCell="D33" sqref="D33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17">
    <mergeCell ref="A39:C39"/>
    <mergeCell ref="A13:U13"/>
    <mergeCell ref="J18:O18"/>
    <mergeCell ref="D16:D19"/>
    <mergeCell ref="E16:O17"/>
    <mergeCell ref="P16:T18"/>
    <mergeCell ref="U16:U19"/>
    <mergeCell ref="A15:U15"/>
    <mergeCell ref="A16:A19"/>
    <mergeCell ref="B16:B19"/>
    <mergeCell ref="C16:C19"/>
    <mergeCell ref="E18:I18"/>
    <mergeCell ref="A4:U4"/>
    <mergeCell ref="A7:U7"/>
    <mergeCell ref="A10:U10"/>
    <mergeCell ref="A5:U5"/>
    <mergeCell ref="A8:U8"/>
  </mergeCells>
  <printOptions horizontalCentered="1"/>
  <pageMargins left="0.78740157480314965" right="0.39370078740157483" top="0.78740157480314965" bottom="0.78740157480314965" header="0.51181102362204722" footer="0.51181102362204722"/>
  <pageSetup paperSize="8" scale="92" fitToHeight="0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AS37"/>
  <sheetViews>
    <sheetView view="pageBreakPreview" topLeftCell="A13" zoomScale="60" zoomScaleNormal="60" workbookViewId="0">
      <selection activeCell="C42" sqref="C42"/>
    </sheetView>
  </sheetViews>
  <sheetFormatPr defaultColWidth="9" defaultRowHeight="12" x14ac:dyDescent="0.2"/>
  <cols>
    <col min="1" max="1" width="10.125" style="74" customWidth="1"/>
    <col min="2" max="2" width="33.875" style="74" customWidth="1"/>
    <col min="3" max="3" width="17.25" style="74" customWidth="1"/>
    <col min="4" max="45" width="7.625" style="74" customWidth="1"/>
    <col min="46" max="16384" width="9" style="74"/>
  </cols>
  <sheetData>
    <row r="1" spans="1:45" ht="18.75" x14ac:dyDescent="0.2">
      <c r="AS1" s="18" t="s">
        <v>742</v>
      </c>
    </row>
    <row r="2" spans="1:45" ht="18.75" x14ac:dyDescent="0.3">
      <c r="J2" s="117"/>
      <c r="K2" s="352"/>
      <c r="L2" s="352"/>
      <c r="M2" s="352"/>
      <c r="N2" s="352"/>
      <c r="O2" s="117"/>
      <c r="AS2" s="23" t="s">
        <v>0</v>
      </c>
    </row>
    <row r="3" spans="1:45" ht="18.75" x14ac:dyDescent="0.3">
      <c r="AS3" s="23" t="s">
        <v>770</v>
      </c>
    </row>
    <row r="4" spans="1:45" s="5" customFormat="1" ht="18.75" x14ac:dyDescent="0.3">
      <c r="A4" s="293" t="s">
        <v>765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</row>
    <row r="5" spans="1:45" s="5" customFormat="1" ht="18.75" customHeight="1" x14ac:dyDescent="0.3">
      <c r="A5" s="305" t="s">
        <v>852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</row>
    <row r="6" spans="1:45" s="5" customFormat="1" ht="18.75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45" s="5" customFormat="1" ht="18.75" customHeight="1" x14ac:dyDescent="0.3">
      <c r="A7" s="305" t="s">
        <v>798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</row>
    <row r="8" spans="1:45" s="5" customFormat="1" ht="15.75" x14ac:dyDescent="0.25">
      <c r="A8" s="297" t="s">
        <v>780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</row>
    <row r="9" spans="1:45" s="5" customFormat="1" ht="15.75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45" s="5" customFormat="1" ht="18.75" x14ac:dyDescent="0.3">
      <c r="A10" s="306" t="s">
        <v>853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06"/>
      <c r="AR10" s="306"/>
      <c r="AS10" s="306"/>
    </row>
    <row r="11" spans="1:45" s="5" customFormat="1" ht="18.75" x14ac:dyDescent="0.3">
      <c r="AA11" s="23"/>
    </row>
    <row r="12" spans="1:45" s="5" customFormat="1" ht="18.75" x14ac:dyDescent="0.25">
      <c r="A12" s="302" t="s">
        <v>52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</row>
    <row r="13" spans="1:45" s="5" customFormat="1" ht="15.75" x14ac:dyDescent="0.25">
      <c r="A13" s="297" t="s">
        <v>779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</row>
    <row r="14" spans="1:45" ht="15.75" customHeight="1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</row>
    <row r="15" spans="1:45" s="75" customFormat="1" ht="63" customHeight="1" x14ac:dyDescent="0.25">
      <c r="A15" s="354" t="s">
        <v>62</v>
      </c>
      <c r="B15" s="355" t="s">
        <v>18</v>
      </c>
      <c r="C15" s="355" t="s">
        <v>5</v>
      </c>
      <c r="D15" s="355" t="s">
        <v>873</v>
      </c>
      <c r="E15" s="355"/>
      <c r="F15" s="355"/>
      <c r="G15" s="355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  <c r="Z15" s="355"/>
      <c r="AA15" s="355"/>
      <c r="AB15" s="355"/>
      <c r="AC15" s="355"/>
      <c r="AD15" s="355"/>
      <c r="AE15" s="355"/>
      <c r="AF15" s="355"/>
      <c r="AG15" s="355"/>
      <c r="AH15" s="355"/>
      <c r="AI15" s="355"/>
      <c r="AJ15" s="355"/>
      <c r="AK15" s="355"/>
      <c r="AL15" s="355"/>
      <c r="AM15" s="355"/>
      <c r="AN15" s="355"/>
      <c r="AO15" s="355"/>
      <c r="AP15" s="355"/>
      <c r="AQ15" s="355"/>
      <c r="AR15" s="355"/>
      <c r="AS15" s="355"/>
    </row>
    <row r="16" spans="1:45" ht="87.75" customHeight="1" x14ac:dyDescent="0.2">
      <c r="A16" s="354"/>
      <c r="B16" s="355"/>
      <c r="C16" s="355"/>
      <c r="D16" s="355" t="s">
        <v>745</v>
      </c>
      <c r="E16" s="355"/>
      <c r="F16" s="355"/>
      <c r="G16" s="355"/>
      <c r="H16" s="355"/>
      <c r="I16" s="355"/>
      <c r="J16" s="355" t="s">
        <v>746</v>
      </c>
      <c r="K16" s="355"/>
      <c r="L16" s="355"/>
      <c r="M16" s="355"/>
      <c r="N16" s="355"/>
      <c r="O16" s="355"/>
      <c r="P16" s="355" t="s">
        <v>747</v>
      </c>
      <c r="Q16" s="355"/>
      <c r="R16" s="355"/>
      <c r="S16" s="355"/>
      <c r="T16" s="355"/>
      <c r="U16" s="355"/>
      <c r="V16" s="355" t="s">
        <v>748</v>
      </c>
      <c r="W16" s="355"/>
      <c r="X16" s="355"/>
      <c r="Y16" s="355"/>
      <c r="Z16" s="355"/>
      <c r="AA16" s="355"/>
      <c r="AB16" s="355" t="s">
        <v>749</v>
      </c>
      <c r="AC16" s="355"/>
      <c r="AD16" s="355"/>
      <c r="AE16" s="355"/>
      <c r="AF16" s="355"/>
      <c r="AG16" s="355"/>
      <c r="AH16" s="355" t="s">
        <v>750</v>
      </c>
      <c r="AI16" s="355"/>
      <c r="AJ16" s="355"/>
      <c r="AK16" s="355"/>
      <c r="AL16" s="355"/>
      <c r="AM16" s="355"/>
      <c r="AN16" s="355" t="s">
        <v>751</v>
      </c>
      <c r="AO16" s="355"/>
      <c r="AP16" s="355"/>
      <c r="AQ16" s="355"/>
      <c r="AR16" s="355"/>
      <c r="AS16" s="355"/>
    </row>
    <row r="17" spans="1:45" s="76" customFormat="1" ht="108.75" customHeight="1" x14ac:dyDescent="0.2">
      <c r="A17" s="354"/>
      <c r="B17" s="355"/>
      <c r="C17" s="355"/>
      <c r="D17" s="356" t="s">
        <v>752</v>
      </c>
      <c r="E17" s="356"/>
      <c r="F17" s="356" t="s">
        <v>752</v>
      </c>
      <c r="G17" s="356"/>
      <c r="H17" s="356" t="s">
        <v>753</v>
      </c>
      <c r="I17" s="356"/>
      <c r="J17" s="356" t="s">
        <v>752</v>
      </c>
      <c r="K17" s="356"/>
      <c r="L17" s="356" t="s">
        <v>752</v>
      </c>
      <c r="M17" s="356"/>
      <c r="N17" s="356" t="s">
        <v>753</v>
      </c>
      <c r="O17" s="356"/>
      <c r="P17" s="356" t="s">
        <v>752</v>
      </c>
      <c r="Q17" s="356"/>
      <c r="R17" s="356" t="s">
        <v>752</v>
      </c>
      <c r="S17" s="356"/>
      <c r="T17" s="356" t="s">
        <v>753</v>
      </c>
      <c r="U17" s="356"/>
      <c r="V17" s="356" t="s">
        <v>752</v>
      </c>
      <c r="W17" s="356"/>
      <c r="X17" s="356" t="s">
        <v>752</v>
      </c>
      <c r="Y17" s="356"/>
      <c r="Z17" s="356" t="s">
        <v>753</v>
      </c>
      <c r="AA17" s="356"/>
      <c r="AB17" s="356" t="s">
        <v>752</v>
      </c>
      <c r="AC17" s="356"/>
      <c r="AD17" s="356" t="s">
        <v>752</v>
      </c>
      <c r="AE17" s="356"/>
      <c r="AF17" s="356" t="s">
        <v>753</v>
      </c>
      <c r="AG17" s="356"/>
      <c r="AH17" s="356" t="s">
        <v>752</v>
      </c>
      <c r="AI17" s="356"/>
      <c r="AJ17" s="356" t="s">
        <v>752</v>
      </c>
      <c r="AK17" s="356"/>
      <c r="AL17" s="356" t="s">
        <v>753</v>
      </c>
      <c r="AM17" s="356"/>
      <c r="AN17" s="356" t="s">
        <v>752</v>
      </c>
      <c r="AO17" s="356"/>
      <c r="AP17" s="356" t="s">
        <v>752</v>
      </c>
      <c r="AQ17" s="356"/>
      <c r="AR17" s="356" t="s">
        <v>753</v>
      </c>
      <c r="AS17" s="356"/>
    </row>
    <row r="18" spans="1:45" ht="36" customHeight="1" x14ac:dyDescent="0.2">
      <c r="A18" s="354"/>
      <c r="B18" s="355"/>
      <c r="C18" s="355"/>
      <c r="D18" s="77" t="s">
        <v>9</v>
      </c>
      <c r="E18" s="78" t="s">
        <v>10</v>
      </c>
      <c r="F18" s="77" t="s">
        <v>9</v>
      </c>
      <c r="G18" s="78" t="s">
        <v>10</v>
      </c>
      <c r="H18" s="77" t="s">
        <v>9</v>
      </c>
      <c r="I18" s="78" t="s">
        <v>10</v>
      </c>
      <c r="J18" s="77" t="s">
        <v>9</v>
      </c>
      <c r="K18" s="78" t="s">
        <v>10</v>
      </c>
      <c r="L18" s="77" t="s">
        <v>9</v>
      </c>
      <c r="M18" s="78" t="s">
        <v>10</v>
      </c>
      <c r="N18" s="77" t="s">
        <v>9</v>
      </c>
      <c r="O18" s="78" t="s">
        <v>10</v>
      </c>
      <c r="P18" s="77" t="s">
        <v>9</v>
      </c>
      <c r="Q18" s="78" t="s">
        <v>10</v>
      </c>
      <c r="R18" s="77" t="s">
        <v>9</v>
      </c>
      <c r="S18" s="78" t="s">
        <v>10</v>
      </c>
      <c r="T18" s="77" t="s">
        <v>9</v>
      </c>
      <c r="U18" s="78" t="s">
        <v>10</v>
      </c>
      <c r="V18" s="77" t="s">
        <v>9</v>
      </c>
      <c r="W18" s="78" t="s">
        <v>10</v>
      </c>
      <c r="X18" s="77" t="s">
        <v>9</v>
      </c>
      <c r="Y18" s="78" t="s">
        <v>10</v>
      </c>
      <c r="Z18" s="77" t="s">
        <v>9</v>
      </c>
      <c r="AA18" s="78" t="s">
        <v>10</v>
      </c>
      <c r="AB18" s="77" t="s">
        <v>9</v>
      </c>
      <c r="AC18" s="78" t="s">
        <v>10</v>
      </c>
      <c r="AD18" s="77" t="s">
        <v>9</v>
      </c>
      <c r="AE18" s="78" t="s">
        <v>10</v>
      </c>
      <c r="AF18" s="77" t="s">
        <v>9</v>
      </c>
      <c r="AG18" s="78" t="s">
        <v>10</v>
      </c>
      <c r="AH18" s="77" t="s">
        <v>9</v>
      </c>
      <c r="AI18" s="78" t="s">
        <v>10</v>
      </c>
      <c r="AJ18" s="77" t="s">
        <v>9</v>
      </c>
      <c r="AK18" s="78" t="s">
        <v>10</v>
      </c>
      <c r="AL18" s="77" t="s">
        <v>9</v>
      </c>
      <c r="AM18" s="78" t="s">
        <v>10</v>
      </c>
      <c r="AN18" s="77" t="s">
        <v>9</v>
      </c>
      <c r="AO18" s="78" t="s">
        <v>10</v>
      </c>
      <c r="AP18" s="77" t="s">
        <v>9</v>
      </c>
      <c r="AQ18" s="78" t="s">
        <v>10</v>
      </c>
      <c r="AR18" s="77" t="s">
        <v>9</v>
      </c>
      <c r="AS18" s="78" t="s">
        <v>10</v>
      </c>
    </row>
    <row r="19" spans="1:45" s="82" customFormat="1" ht="15.75" x14ac:dyDescent="0.25">
      <c r="A19" s="81">
        <v>1</v>
      </c>
      <c r="B19" s="80">
        <v>2</v>
      </c>
      <c r="C19" s="81">
        <v>3</v>
      </c>
      <c r="D19" s="119" t="s">
        <v>25</v>
      </c>
      <c r="E19" s="119" t="s">
        <v>26</v>
      </c>
      <c r="F19" s="119" t="s">
        <v>754</v>
      </c>
      <c r="G19" s="119" t="s">
        <v>755</v>
      </c>
      <c r="H19" s="119" t="s">
        <v>756</v>
      </c>
      <c r="I19" s="119" t="s">
        <v>756</v>
      </c>
      <c r="J19" s="119" t="s">
        <v>27</v>
      </c>
      <c r="K19" s="119" t="s">
        <v>28</v>
      </c>
      <c r="L19" s="119" t="s">
        <v>29</v>
      </c>
      <c r="M19" s="119" t="s">
        <v>30</v>
      </c>
      <c r="N19" s="119" t="s">
        <v>757</v>
      </c>
      <c r="O19" s="119" t="s">
        <v>757</v>
      </c>
      <c r="P19" s="119" t="s">
        <v>31</v>
      </c>
      <c r="Q19" s="119" t="s">
        <v>32</v>
      </c>
      <c r="R19" s="119" t="s">
        <v>33</v>
      </c>
      <c r="S19" s="119" t="s">
        <v>34</v>
      </c>
      <c r="T19" s="119" t="s">
        <v>758</v>
      </c>
      <c r="U19" s="119" t="s">
        <v>758</v>
      </c>
      <c r="V19" s="119" t="s">
        <v>35</v>
      </c>
      <c r="W19" s="119" t="s">
        <v>36</v>
      </c>
      <c r="X19" s="119" t="s">
        <v>37</v>
      </c>
      <c r="Y19" s="119" t="s">
        <v>38</v>
      </c>
      <c r="Z19" s="119" t="s">
        <v>759</v>
      </c>
      <c r="AA19" s="119" t="s">
        <v>759</v>
      </c>
      <c r="AB19" s="119" t="s">
        <v>39</v>
      </c>
      <c r="AC19" s="119" t="s">
        <v>40</v>
      </c>
      <c r="AD19" s="119" t="s">
        <v>41</v>
      </c>
      <c r="AE19" s="119" t="s">
        <v>42</v>
      </c>
      <c r="AF19" s="119" t="s">
        <v>760</v>
      </c>
      <c r="AG19" s="119" t="s">
        <v>760</v>
      </c>
      <c r="AH19" s="119" t="s">
        <v>43</v>
      </c>
      <c r="AI19" s="119" t="s">
        <v>44</v>
      </c>
      <c r="AJ19" s="119" t="s">
        <v>45</v>
      </c>
      <c r="AK19" s="119" t="s">
        <v>46</v>
      </c>
      <c r="AL19" s="119" t="s">
        <v>761</v>
      </c>
      <c r="AM19" s="119" t="s">
        <v>761</v>
      </c>
      <c r="AN19" s="119" t="s">
        <v>47</v>
      </c>
      <c r="AO19" s="119" t="s">
        <v>48</v>
      </c>
      <c r="AP19" s="119" t="s">
        <v>49</v>
      </c>
      <c r="AQ19" s="119" t="s">
        <v>50</v>
      </c>
      <c r="AR19" s="119" t="s">
        <v>762</v>
      </c>
      <c r="AS19" s="119" t="s">
        <v>762</v>
      </c>
    </row>
    <row r="20" spans="1:45" s="82" customFormat="1" ht="110.25" x14ac:dyDescent="0.25">
      <c r="A20" s="282" t="s">
        <v>804</v>
      </c>
      <c r="B20" s="283" t="s">
        <v>805</v>
      </c>
      <c r="C20" s="81" t="s">
        <v>806</v>
      </c>
      <c r="D20" s="79" t="s">
        <v>327</v>
      </c>
      <c r="E20" s="79" t="s">
        <v>327</v>
      </c>
      <c r="F20" s="79" t="s">
        <v>327</v>
      </c>
      <c r="G20" s="79" t="s">
        <v>327</v>
      </c>
      <c r="H20" s="79" t="s">
        <v>327</v>
      </c>
      <c r="I20" s="79" t="s">
        <v>327</v>
      </c>
      <c r="J20" s="79" t="s">
        <v>327</v>
      </c>
      <c r="K20" s="79" t="s">
        <v>327</v>
      </c>
      <c r="L20" s="79" t="s">
        <v>327</v>
      </c>
      <c r="M20" s="79" t="s">
        <v>327</v>
      </c>
      <c r="N20" s="79" t="s">
        <v>327</v>
      </c>
      <c r="O20" s="79" t="s">
        <v>327</v>
      </c>
      <c r="P20" s="79" t="s">
        <v>327</v>
      </c>
      <c r="Q20" s="79" t="s">
        <v>327</v>
      </c>
      <c r="R20" s="79" t="s">
        <v>327</v>
      </c>
      <c r="S20" s="79" t="s">
        <v>327</v>
      </c>
      <c r="T20" s="79" t="s">
        <v>327</v>
      </c>
      <c r="U20" s="79" t="s">
        <v>327</v>
      </c>
      <c r="V20" s="79" t="s">
        <v>327</v>
      </c>
      <c r="W20" s="79" t="s">
        <v>327</v>
      </c>
      <c r="X20" s="79" t="s">
        <v>327</v>
      </c>
      <c r="Y20" s="79" t="s">
        <v>327</v>
      </c>
      <c r="Z20" s="79" t="s">
        <v>327</v>
      </c>
      <c r="AA20" s="79" t="s">
        <v>327</v>
      </c>
      <c r="AB20" s="79" t="s">
        <v>327</v>
      </c>
      <c r="AC20" s="79" t="s">
        <v>327</v>
      </c>
      <c r="AD20" s="79" t="s">
        <v>327</v>
      </c>
      <c r="AE20" s="79" t="s">
        <v>327</v>
      </c>
      <c r="AF20" s="79" t="s">
        <v>327</v>
      </c>
      <c r="AG20" s="79" t="s">
        <v>327</v>
      </c>
      <c r="AH20" s="79" t="s">
        <v>327</v>
      </c>
      <c r="AI20" s="79" t="s">
        <v>327</v>
      </c>
      <c r="AJ20" s="79" t="s">
        <v>327</v>
      </c>
      <c r="AK20" s="79" t="s">
        <v>327</v>
      </c>
      <c r="AL20" s="79" t="s">
        <v>327</v>
      </c>
      <c r="AM20" s="79" t="s">
        <v>327</v>
      </c>
      <c r="AN20" s="79" t="s">
        <v>327</v>
      </c>
      <c r="AO20" s="79" t="s">
        <v>327</v>
      </c>
      <c r="AP20" s="79" t="s">
        <v>327</v>
      </c>
      <c r="AQ20" s="79" t="s">
        <v>327</v>
      </c>
      <c r="AR20" s="79" t="s">
        <v>327</v>
      </c>
      <c r="AS20" s="79" t="s">
        <v>327</v>
      </c>
    </row>
    <row r="21" spans="1:45" s="82" customFormat="1" ht="126" x14ac:dyDescent="0.25">
      <c r="A21" s="282" t="s">
        <v>807</v>
      </c>
      <c r="B21" s="283" t="s">
        <v>808</v>
      </c>
      <c r="C21" s="81" t="s">
        <v>809</v>
      </c>
      <c r="D21" s="79" t="s">
        <v>327</v>
      </c>
      <c r="E21" s="79" t="s">
        <v>327</v>
      </c>
      <c r="F21" s="79" t="s">
        <v>327</v>
      </c>
      <c r="G21" s="79" t="s">
        <v>327</v>
      </c>
      <c r="H21" s="79" t="s">
        <v>327</v>
      </c>
      <c r="I21" s="79" t="s">
        <v>327</v>
      </c>
      <c r="J21" s="79" t="s">
        <v>327</v>
      </c>
      <c r="K21" s="79" t="s">
        <v>327</v>
      </c>
      <c r="L21" s="79" t="s">
        <v>327</v>
      </c>
      <c r="M21" s="79" t="s">
        <v>327</v>
      </c>
      <c r="N21" s="79" t="s">
        <v>327</v>
      </c>
      <c r="O21" s="79" t="s">
        <v>327</v>
      </c>
      <c r="P21" s="79" t="s">
        <v>327</v>
      </c>
      <c r="Q21" s="79" t="s">
        <v>327</v>
      </c>
      <c r="R21" s="79" t="s">
        <v>327</v>
      </c>
      <c r="S21" s="79" t="s">
        <v>327</v>
      </c>
      <c r="T21" s="79" t="s">
        <v>327</v>
      </c>
      <c r="U21" s="79" t="s">
        <v>327</v>
      </c>
      <c r="V21" s="79" t="s">
        <v>327</v>
      </c>
      <c r="W21" s="79" t="s">
        <v>327</v>
      </c>
      <c r="X21" s="79" t="s">
        <v>327</v>
      </c>
      <c r="Y21" s="79" t="s">
        <v>327</v>
      </c>
      <c r="Z21" s="79" t="s">
        <v>327</v>
      </c>
      <c r="AA21" s="79" t="s">
        <v>327</v>
      </c>
      <c r="AB21" s="79" t="s">
        <v>327</v>
      </c>
      <c r="AC21" s="79" t="s">
        <v>327</v>
      </c>
      <c r="AD21" s="79" t="s">
        <v>327</v>
      </c>
      <c r="AE21" s="79" t="s">
        <v>327</v>
      </c>
      <c r="AF21" s="79" t="s">
        <v>327</v>
      </c>
      <c r="AG21" s="79" t="s">
        <v>327</v>
      </c>
      <c r="AH21" s="79" t="s">
        <v>327</v>
      </c>
      <c r="AI21" s="79" t="s">
        <v>327</v>
      </c>
      <c r="AJ21" s="79" t="s">
        <v>327</v>
      </c>
      <c r="AK21" s="79" t="s">
        <v>327</v>
      </c>
      <c r="AL21" s="79" t="s">
        <v>327</v>
      </c>
      <c r="AM21" s="79" t="s">
        <v>327</v>
      </c>
      <c r="AN21" s="79" t="s">
        <v>327</v>
      </c>
      <c r="AO21" s="79" t="s">
        <v>327</v>
      </c>
      <c r="AP21" s="79" t="s">
        <v>327</v>
      </c>
      <c r="AQ21" s="79" t="s">
        <v>327</v>
      </c>
      <c r="AR21" s="79" t="s">
        <v>327</v>
      </c>
      <c r="AS21" s="79" t="s">
        <v>327</v>
      </c>
    </row>
    <row r="22" spans="1:45" s="82" customFormat="1" ht="126" x14ac:dyDescent="0.25">
      <c r="A22" s="79" t="s">
        <v>810</v>
      </c>
      <c r="B22" s="218" t="s">
        <v>811</v>
      </c>
      <c r="C22" s="81" t="s">
        <v>793</v>
      </c>
      <c r="D22" s="79" t="s">
        <v>327</v>
      </c>
      <c r="E22" s="79" t="s">
        <v>327</v>
      </c>
      <c r="F22" s="79" t="s">
        <v>327</v>
      </c>
      <c r="G22" s="79" t="s">
        <v>327</v>
      </c>
      <c r="H22" s="79" t="s">
        <v>327</v>
      </c>
      <c r="I22" s="79" t="s">
        <v>327</v>
      </c>
      <c r="J22" s="79" t="s">
        <v>327</v>
      </c>
      <c r="K22" s="79" t="s">
        <v>327</v>
      </c>
      <c r="L22" s="79" t="s">
        <v>327</v>
      </c>
      <c r="M22" s="79" t="s">
        <v>327</v>
      </c>
      <c r="N22" s="79" t="s">
        <v>327</v>
      </c>
      <c r="O22" s="79" t="s">
        <v>327</v>
      </c>
      <c r="P22" s="79" t="s">
        <v>327</v>
      </c>
      <c r="Q22" s="79" t="s">
        <v>327</v>
      </c>
      <c r="R22" s="79" t="s">
        <v>327</v>
      </c>
      <c r="S22" s="79" t="s">
        <v>327</v>
      </c>
      <c r="T22" s="79" t="s">
        <v>327</v>
      </c>
      <c r="U22" s="79" t="s">
        <v>327</v>
      </c>
      <c r="V22" s="79" t="s">
        <v>327</v>
      </c>
      <c r="W22" s="79" t="s">
        <v>327</v>
      </c>
      <c r="X22" s="79" t="s">
        <v>327</v>
      </c>
      <c r="Y22" s="79" t="s">
        <v>327</v>
      </c>
      <c r="Z22" s="79" t="s">
        <v>327</v>
      </c>
      <c r="AA22" s="79" t="s">
        <v>327</v>
      </c>
      <c r="AB22" s="79" t="s">
        <v>327</v>
      </c>
      <c r="AC22" s="79" t="s">
        <v>327</v>
      </c>
      <c r="AD22" s="79" t="s">
        <v>327</v>
      </c>
      <c r="AE22" s="79" t="s">
        <v>327</v>
      </c>
      <c r="AF22" s="79" t="s">
        <v>327</v>
      </c>
      <c r="AG22" s="79" t="s">
        <v>327</v>
      </c>
      <c r="AH22" s="79" t="s">
        <v>327</v>
      </c>
      <c r="AI22" s="79" t="s">
        <v>327</v>
      </c>
      <c r="AJ22" s="79" t="s">
        <v>327</v>
      </c>
      <c r="AK22" s="79" t="s">
        <v>327</v>
      </c>
      <c r="AL22" s="79" t="s">
        <v>327</v>
      </c>
      <c r="AM22" s="79" t="s">
        <v>327</v>
      </c>
      <c r="AN22" s="79" t="s">
        <v>327</v>
      </c>
      <c r="AO22" s="79" t="s">
        <v>327</v>
      </c>
      <c r="AP22" s="79" t="s">
        <v>327</v>
      </c>
      <c r="AQ22" s="79" t="s">
        <v>327</v>
      </c>
      <c r="AR22" s="79" t="s">
        <v>327</v>
      </c>
      <c r="AS22" s="79" t="s">
        <v>327</v>
      </c>
    </row>
    <row r="23" spans="1:45" s="82" customFormat="1" ht="126" x14ac:dyDescent="0.25">
      <c r="A23" s="79" t="s">
        <v>812</v>
      </c>
      <c r="B23" s="218" t="s">
        <v>813</v>
      </c>
      <c r="C23" s="81" t="s">
        <v>794</v>
      </c>
      <c r="D23" s="79" t="s">
        <v>327</v>
      </c>
      <c r="E23" s="79" t="s">
        <v>327</v>
      </c>
      <c r="F23" s="79" t="s">
        <v>327</v>
      </c>
      <c r="G23" s="79" t="s">
        <v>327</v>
      </c>
      <c r="H23" s="79" t="s">
        <v>327</v>
      </c>
      <c r="I23" s="79" t="s">
        <v>327</v>
      </c>
      <c r="J23" s="79" t="s">
        <v>327</v>
      </c>
      <c r="K23" s="79" t="s">
        <v>327</v>
      </c>
      <c r="L23" s="79" t="s">
        <v>327</v>
      </c>
      <c r="M23" s="79" t="s">
        <v>327</v>
      </c>
      <c r="N23" s="79" t="s">
        <v>327</v>
      </c>
      <c r="O23" s="79" t="s">
        <v>327</v>
      </c>
      <c r="P23" s="79" t="s">
        <v>327</v>
      </c>
      <c r="Q23" s="79" t="s">
        <v>327</v>
      </c>
      <c r="R23" s="79" t="s">
        <v>327</v>
      </c>
      <c r="S23" s="79" t="s">
        <v>327</v>
      </c>
      <c r="T23" s="79" t="s">
        <v>327</v>
      </c>
      <c r="U23" s="79" t="s">
        <v>327</v>
      </c>
      <c r="V23" s="79" t="s">
        <v>327</v>
      </c>
      <c r="W23" s="79" t="s">
        <v>327</v>
      </c>
      <c r="X23" s="79" t="s">
        <v>327</v>
      </c>
      <c r="Y23" s="79" t="s">
        <v>327</v>
      </c>
      <c r="Z23" s="79" t="s">
        <v>327</v>
      </c>
      <c r="AA23" s="79" t="s">
        <v>327</v>
      </c>
      <c r="AB23" s="79" t="s">
        <v>327</v>
      </c>
      <c r="AC23" s="79" t="s">
        <v>327</v>
      </c>
      <c r="AD23" s="79" t="s">
        <v>327</v>
      </c>
      <c r="AE23" s="79" t="s">
        <v>327</v>
      </c>
      <c r="AF23" s="79" t="s">
        <v>327</v>
      </c>
      <c r="AG23" s="79" t="s">
        <v>327</v>
      </c>
      <c r="AH23" s="79" t="s">
        <v>327</v>
      </c>
      <c r="AI23" s="79" t="s">
        <v>327</v>
      </c>
      <c r="AJ23" s="79" t="s">
        <v>327</v>
      </c>
      <c r="AK23" s="79" t="s">
        <v>327</v>
      </c>
      <c r="AL23" s="79" t="s">
        <v>327</v>
      </c>
      <c r="AM23" s="79" t="s">
        <v>327</v>
      </c>
      <c r="AN23" s="79" t="s">
        <v>327</v>
      </c>
      <c r="AO23" s="79" t="s">
        <v>327</v>
      </c>
      <c r="AP23" s="79" t="s">
        <v>327</v>
      </c>
      <c r="AQ23" s="79" t="s">
        <v>327</v>
      </c>
      <c r="AR23" s="79" t="s">
        <v>327</v>
      </c>
      <c r="AS23" s="79" t="s">
        <v>327</v>
      </c>
    </row>
    <row r="24" spans="1:45" s="82" customFormat="1" ht="110.25" x14ac:dyDescent="0.25">
      <c r="A24" s="79" t="s">
        <v>814</v>
      </c>
      <c r="B24" s="218" t="s">
        <v>815</v>
      </c>
      <c r="C24" s="81" t="s">
        <v>795</v>
      </c>
      <c r="D24" s="79" t="s">
        <v>327</v>
      </c>
      <c r="E24" s="79" t="s">
        <v>327</v>
      </c>
      <c r="F24" s="79" t="s">
        <v>327</v>
      </c>
      <c r="G24" s="79" t="s">
        <v>327</v>
      </c>
      <c r="H24" s="79" t="s">
        <v>327</v>
      </c>
      <c r="I24" s="79" t="s">
        <v>327</v>
      </c>
      <c r="J24" s="79" t="s">
        <v>327</v>
      </c>
      <c r="K24" s="79" t="s">
        <v>327</v>
      </c>
      <c r="L24" s="79" t="s">
        <v>327</v>
      </c>
      <c r="M24" s="79" t="s">
        <v>327</v>
      </c>
      <c r="N24" s="79" t="s">
        <v>327</v>
      </c>
      <c r="O24" s="79" t="s">
        <v>327</v>
      </c>
      <c r="P24" s="79" t="s">
        <v>327</v>
      </c>
      <c r="Q24" s="79" t="s">
        <v>327</v>
      </c>
      <c r="R24" s="79" t="s">
        <v>327</v>
      </c>
      <c r="S24" s="79" t="s">
        <v>327</v>
      </c>
      <c r="T24" s="79" t="s">
        <v>327</v>
      </c>
      <c r="U24" s="79" t="s">
        <v>327</v>
      </c>
      <c r="V24" s="79" t="s">
        <v>327</v>
      </c>
      <c r="W24" s="79" t="s">
        <v>327</v>
      </c>
      <c r="X24" s="79" t="s">
        <v>327</v>
      </c>
      <c r="Y24" s="79" t="s">
        <v>327</v>
      </c>
      <c r="Z24" s="79" t="s">
        <v>327</v>
      </c>
      <c r="AA24" s="79" t="s">
        <v>327</v>
      </c>
      <c r="AB24" s="79" t="s">
        <v>327</v>
      </c>
      <c r="AC24" s="79" t="s">
        <v>327</v>
      </c>
      <c r="AD24" s="79" t="s">
        <v>327</v>
      </c>
      <c r="AE24" s="79" t="s">
        <v>327</v>
      </c>
      <c r="AF24" s="79" t="s">
        <v>327</v>
      </c>
      <c r="AG24" s="79" t="s">
        <v>327</v>
      </c>
      <c r="AH24" s="79" t="s">
        <v>327</v>
      </c>
      <c r="AI24" s="79" t="s">
        <v>327</v>
      </c>
      <c r="AJ24" s="79" t="s">
        <v>327</v>
      </c>
      <c r="AK24" s="79" t="s">
        <v>327</v>
      </c>
      <c r="AL24" s="79" t="s">
        <v>327</v>
      </c>
      <c r="AM24" s="79" t="s">
        <v>327</v>
      </c>
      <c r="AN24" s="79" t="s">
        <v>327</v>
      </c>
      <c r="AO24" s="79" t="s">
        <v>327</v>
      </c>
      <c r="AP24" s="79" t="s">
        <v>327</v>
      </c>
      <c r="AQ24" s="79" t="s">
        <v>327</v>
      </c>
      <c r="AR24" s="79" t="s">
        <v>327</v>
      </c>
      <c r="AS24" s="79" t="s">
        <v>327</v>
      </c>
    </row>
    <row r="25" spans="1:45" s="82" customFormat="1" ht="110.25" x14ac:dyDescent="0.25">
      <c r="A25" s="79" t="s">
        <v>816</v>
      </c>
      <c r="B25" s="218" t="s">
        <v>817</v>
      </c>
      <c r="C25" s="81" t="s">
        <v>796</v>
      </c>
      <c r="D25" s="79" t="s">
        <v>327</v>
      </c>
      <c r="E25" s="79" t="s">
        <v>327</v>
      </c>
      <c r="F25" s="79" t="s">
        <v>327</v>
      </c>
      <c r="G25" s="79" t="s">
        <v>327</v>
      </c>
      <c r="H25" s="79" t="s">
        <v>327</v>
      </c>
      <c r="I25" s="79" t="s">
        <v>327</v>
      </c>
      <c r="J25" s="79" t="s">
        <v>327</v>
      </c>
      <c r="K25" s="79" t="s">
        <v>327</v>
      </c>
      <c r="L25" s="79" t="s">
        <v>327</v>
      </c>
      <c r="M25" s="79" t="s">
        <v>327</v>
      </c>
      <c r="N25" s="79" t="s">
        <v>327</v>
      </c>
      <c r="O25" s="79" t="s">
        <v>327</v>
      </c>
      <c r="P25" s="79" t="s">
        <v>327</v>
      </c>
      <c r="Q25" s="79" t="s">
        <v>327</v>
      </c>
      <c r="R25" s="79" t="s">
        <v>327</v>
      </c>
      <c r="S25" s="79" t="s">
        <v>327</v>
      </c>
      <c r="T25" s="79" t="s">
        <v>327</v>
      </c>
      <c r="U25" s="79" t="s">
        <v>327</v>
      </c>
      <c r="V25" s="79" t="s">
        <v>327</v>
      </c>
      <c r="W25" s="79" t="s">
        <v>327</v>
      </c>
      <c r="X25" s="79" t="s">
        <v>327</v>
      </c>
      <c r="Y25" s="79" t="s">
        <v>327</v>
      </c>
      <c r="Z25" s="79" t="s">
        <v>327</v>
      </c>
      <c r="AA25" s="79" t="s">
        <v>327</v>
      </c>
      <c r="AB25" s="79" t="s">
        <v>327</v>
      </c>
      <c r="AC25" s="79" t="s">
        <v>327</v>
      </c>
      <c r="AD25" s="79" t="s">
        <v>327</v>
      </c>
      <c r="AE25" s="79" t="s">
        <v>327</v>
      </c>
      <c r="AF25" s="79" t="s">
        <v>327</v>
      </c>
      <c r="AG25" s="79" t="s">
        <v>327</v>
      </c>
      <c r="AH25" s="79" t="s">
        <v>327</v>
      </c>
      <c r="AI25" s="79" t="s">
        <v>327</v>
      </c>
      <c r="AJ25" s="79" t="s">
        <v>327</v>
      </c>
      <c r="AK25" s="79" t="s">
        <v>327</v>
      </c>
      <c r="AL25" s="79" t="s">
        <v>327</v>
      </c>
      <c r="AM25" s="79" t="s">
        <v>327</v>
      </c>
      <c r="AN25" s="79" t="s">
        <v>327</v>
      </c>
      <c r="AO25" s="79" t="s">
        <v>327</v>
      </c>
      <c r="AP25" s="79" t="s">
        <v>327</v>
      </c>
      <c r="AQ25" s="79" t="s">
        <v>327</v>
      </c>
      <c r="AR25" s="79" t="s">
        <v>327</v>
      </c>
      <c r="AS25" s="79" t="s">
        <v>327</v>
      </c>
    </row>
    <row r="26" spans="1:45" s="82" customFormat="1" ht="110.25" x14ac:dyDescent="0.25">
      <c r="A26" s="79" t="s">
        <v>818</v>
      </c>
      <c r="B26" s="218" t="s">
        <v>819</v>
      </c>
      <c r="C26" s="81" t="s">
        <v>820</v>
      </c>
      <c r="D26" s="79" t="s">
        <v>327</v>
      </c>
      <c r="E26" s="79" t="s">
        <v>327</v>
      </c>
      <c r="F26" s="79" t="s">
        <v>327</v>
      </c>
      <c r="G26" s="79" t="s">
        <v>327</v>
      </c>
      <c r="H26" s="79" t="s">
        <v>327</v>
      </c>
      <c r="I26" s="79" t="s">
        <v>327</v>
      </c>
      <c r="J26" s="79" t="s">
        <v>327</v>
      </c>
      <c r="K26" s="79" t="s">
        <v>327</v>
      </c>
      <c r="L26" s="79" t="s">
        <v>327</v>
      </c>
      <c r="M26" s="79" t="s">
        <v>327</v>
      </c>
      <c r="N26" s="79" t="s">
        <v>327</v>
      </c>
      <c r="O26" s="79" t="s">
        <v>327</v>
      </c>
      <c r="P26" s="79" t="s">
        <v>327</v>
      </c>
      <c r="Q26" s="79" t="s">
        <v>327</v>
      </c>
      <c r="R26" s="79" t="s">
        <v>327</v>
      </c>
      <c r="S26" s="79" t="s">
        <v>327</v>
      </c>
      <c r="T26" s="79" t="s">
        <v>327</v>
      </c>
      <c r="U26" s="79" t="s">
        <v>327</v>
      </c>
      <c r="V26" s="79" t="s">
        <v>327</v>
      </c>
      <c r="W26" s="79" t="s">
        <v>327</v>
      </c>
      <c r="X26" s="79" t="s">
        <v>327</v>
      </c>
      <c r="Y26" s="79" t="s">
        <v>327</v>
      </c>
      <c r="Z26" s="79" t="s">
        <v>327</v>
      </c>
      <c r="AA26" s="79" t="s">
        <v>327</v>
      </c>
      <c r="AB26" s="79" t="s">
        <v>327</v>
      </c>
      <c r="AC26" s="79" t="s">
        <v>327</v>
      </c>
      <c r="AD26" s="79" t="s">
        <v>327</v>
      </c>
      <c r="AE26" s="79" t="s">
        <v>327</v>
      </c>
      <c r="AF26" s="79" t="s">
        <v>327</v>
      </c>
      <c r="AG26" s="79" t="s">
        <v>327</v>
      </c>
      <c r="AH26" s="79" t="s">
        <v>327</v>
      </c>
      <c r="AI26" s="79" t="s">
        <v>327</v>
      </c>
      <c r="AJ26" s="79" t="s">
        <v>327</v>
      </c>
      <c r="AK26" s="79" t="s">
        <v>327</v>
      </c>
      <c r="AL26" s="79" t="s">
        <v>327</v>
      </c>
      <c r="AM26" s="79" t="s">
        <v>327</v>
      </c>
      <c r="AN26" s="79" t="s">
        <v>327</v>
      </c>
      <c r="AO26" s="79" t="s">
        <v>327</v>
      </c>
      <c r="AP26" s="79" t="s">
        <v>327</v>
      </c>
      <c r="AQ26" s="79" t="s">
        <v>327</v>
      </c>
      <c r="AR26" s="79" t="s">
        <v>327</v>
      </c>
      <c r="AS26" s="79" t="s">
        <v>327</v>
      </c>
    </row>
    <row r="27" spans="1:45" s="82" customFormat="1" ht="110.25" x14ac:dyDescent="0.25">
      <c r="A27" s="79" t="s">
        <v>821</v>
      </c>
      <c r="B27" s="218" t="s">
        <v>822</v>
      </c>
      <c r="C27" s="81" t="s">
        <v>823</v>
      </c>
      <c r="D27" s="79" t="s">
        <v>327</v>
      </c>
      <c r="E27" s="79" t="s">
        <v>327</v>
      </c>
      <c r="F27" s="79" t="s">
        <v>327</v>
      </c>
      <c r="G27" s="79" t="s">
        <v>327</v>
      </c>
      <c r="H27" s="79" t="s">
        <v>327</v>
      </c>
      <c r="I27" s="79" t="s">
        <v>327</v>
      </c>
      <c r="J27" s="79" t="s">
        <v>327</v>
      </c>
      <c r="K27" s="79" t="s">
        <v>327</v>
      </c>
      <c r="L27" s="79" t="s">
        <v>327</v>
      </c>
      <c r="M27" s="79" t="s">
        <v>327</v>
      </c>
      <c r="N27" s="79" t="s">
        <v>327</v>
      </c>
      <c r="O27" s="79" t="s">
        <v>327</v>
      </c>
      <c r="P27" s="79" t="s">
        <v>327</v>
      </c>
      <c r="Q27" s="79" t="s">
        <v>327</v>
      </c>
      <c r="R27" s="79" t="s">
        <v>327</v>
      </c>
      <c r="S27" s="79" t="s">
        <v>327</v>
      </c>
      <c r="T27" s="79" t="s">
        <v>327</v>
      </c>
      <c r="U27" s="79" t="s">
        <v>327</v>
      </c>
      <c r="V27" s="79" t="s">
        <v>327</v>
      </c>
      <c r="W27" s="79" t="s">
        <v>327</v>
      </c>
      <c r="X27" s="79" t="s">
        <v>327</v>
      </c>
      <c r="Y27" s="79" t="s">
        <v>327</v>
      </c>
      <c r="Z27" s="79" t="s">
        <v>327</v>
      </c>
      <c r="AA27" s="79" t="s">
        <v>327</v>
      </c>
      <c r="AB27" s="79" t="s">
        <v>327</v>
      </c>
      <c r="AC27" s="79" t="s">
        <v>327</v>
      </c>
      <c r="AD27" s="79" t="s">
        <v>327</v>
      </c>
      <c r="AE27" s="79" t="s">
        <v>327</v>
      </c>
      <c r="AF27" s="79" t="s">
        <v>327</v>
      </c>
      <c r="AG27" s="79" t="s">
        <v>327</v>
      </c>
      <c r="AH27" s="79" t="s">
        <v>327</v>
      </c>
      <c r="AI27" s="79" t="s">
        <v>327</v>
      </c>
      <c r="AJ27" s="79" t="s">
        <v>327</v>
      </c>
      <c r="AK27" s="79" t="s">
        <v>327</v>
      </c>
      <c r="AL27" s="79" t="s">
        <v>327</v>
      </c>
      <c r="AM27" s="79" t="s">
        <v>327</v>
      </c>
      <c r="AN27" s="79" t="s">
        <v>327</v>
      </c>
      <c r="AO27" s="79" t="s">
        <v>327</v>
      </c>
      <c r="AP27" s="79" t="s">
        <v>327</v>
      </c>
      <c r="AQ27" s="79" t="s">
        <v>327</v>
      </c>
      <c r="AR27" s="79" t="s">
        <v>327</v>
      </c>
      <c r="AS27" s="79" t="s">
        <v>327</v>
      </c>
    </row>
    <row r="28" spans="1:45" s="82" customFormat="1" ht="110.25" x14ac:dyDescent="0.25">
      <c r="A28" s="79" t="s">
        <v>824</v>
      </c>
      <c r="B28" s="218" t="s">
        <v>825</v>
      </c>
      <c r="C28" s="81" t="s">
        <v>826</v>
      </c>
      <c r="D28" s="79" t="s">
        <v>327</v>
      </c>
      <c r="E28" s="79" t="s">
        <v>327</v>
      </c>
      <c r="F28" s="79" t="s">
        <v>327</v>
      </c>
      <c r="G28" s="79" t="s">
        <v>327</v>
      </c>
      <c r="H28" s="79" t="s">
        <v>327</v>
      </c>
      <c r="I28" s="79" t="s">
        <v>327</v>
      </c>
      <c r="J28" s="79" t="s">
        <v>327</v>
      </c>
      <c r="K28" s="79" t="s">
        <v>327</v>
      </c>
      <c r="L28" s="79" t="s">
        <v>327</v>
      </c>
      <c r="M28" s="79" t="s">
        <v>327</v>
      </c>
      <c r="N28" s="79" t="s">
        <v>327</v>
      </c>
      <c r="O28" s="79" t="s">
        <v>327</v>
      </c>
      <c r="P28" s="79" t="s">
        <v>327</v>
      </c>
      <c r="Q28" s="79" t="s">
        <v>327</v>
      </c>
      <c r="R28" s="79" t="s">
        <v>327</v>
      </c>
      <c r="S28" s="79" t="s">
        <v>327</v>
      </c>
      <c r="T28" s="79" t="s">
        <v>327</v>
      </c>
      <c r="U28" s="79" t="s">
        <v>327</v>
      </c>
      <c r="V28" s="79" t="s">
        <v>327</v>
      </c>
      <c r="W28" s="79" t="s">
        <v>327</v>
      </c>
      <c r="X28" s="79" t="s">
        <v>327</v>
      </c>
      <c r="Y28" s="79" t="s">
        <v>327</v>
      </c>
      <c r="Z28" s="79" t="s">
        <v>327</v>
      </c>
      <c r="AA28" s="79" t="s">
        <v>327</v>
      </c>
      <c r="AB28" s="79" t="s">
        <v>327</v>
      </c>
      <c r="AC28" s="79" t="s">
        <v>327</v>
      </c>
      <c r="AD28" s="79" t="s">
        <v>327</v>
      </c>
      <c r="AE28" s="79" t="s">
        <v>327</v>
      </c>
      <c r="AF28" s="79" t="s">
        <v>327</v>
      </c>
      <c r="AG28" s="79" t="s">
        <v>327</v>
      </c>
      <c r="AH28" s="79" t="s">
        <v>327</v>
      </c>
      <c r="AI28" s="79" t="s">
        <v>327</v>
      </c>
      <c r="AJ28" s="79" t="s">
        <v>327</v>
      </c>
      <c r="AK28" s="79" t="s">
        <v>327</v>
      </c>
      <c r="AL28" s="79" t="s">
        <v>327</v>
      </c>
      <c r="AM28" s="79" t="s">
        <v>327</v>
      </c>
      <c r="AN28" s="79" t="s">
        <v>327</v>
      </c>
      <c r="AO28" s="79" t="s">
        <v>327</v>
      </c>
      <c r="AP28" s="79" t="s">
        <v>327</v>
      </c>
      <c r="AQ28" s="79" t="s">
        <v>327</v>
      </c>
      <c r="AR28" s="79" t="s">
        <v>327</v>
      </c>
      <c r="AS28" s="79" t="s">
        <v>327</v>
      </c>
    </row>
    <row r="29" spans="1:45" s="82" customFormat="1" ht="110.25" x14ac:dyDescent="0.25">
      <c r="A29" s="79" t="s">
        <v>827</v>
      </c>
      <c r="B29" s="218" t="s">
        <v>828</v>
      </c>
      <c r="C29" s="81" t="s">
        <v>829</v>
      </c>
      <c r="D29" s="79" t="s">
        <v>327</v>
      </c>
      <c r="E29" s="79" t="s">
        <v>327</v>
      </c>
      <c r="F29" s="79" t="s">
        <v>327</v>
      </c>
      <c r="G29" s="79" t="s">
        <v>327</v>
      </c>
      <c r="H29" s="79" t="s">
        <v>327</v>
      </c>
      <c r="I29" s="79" t="s">
        <v>327</v>
      </c>
      <c r="J29" s="79" t="s">
        <v>327</v>
      </c>
      <c r="K29" s="79" t="s">
        <v>327</v>
      </c>
      <c r="L29" s="79" t="s">
        <v>327</v>
      </c>
      <c r="M29" s="79" t="s">
        <v>327</v>
      </c>
      <c r="N29" s="79" t="s">
        <v>327</v>
      </c>
      <c r="O29" s="79" t="s">
        <v>327</v>
      </c>
      <c r="P29" s="79" t="s">
        <v>327</v>
      </c>
      <c r="Q29" s="79" t="s">
        <v>327</v>
      </c>
      <c r="R29" s="79" t="s">
        <v>327</v>
      </c>
      <c r="S29" s="79" t="s">
        <v>327</v>
      </c>
      <c r="T29" s="79" t="s">
        <v>327</v>
      </c>
      <c r="U29" s="79" t="s">
        <v>327</v>
      </c>
      <c r="V29" s="79" t="s">
        <v>327</v>
      </c>
      <c r="W29" s="79" t="s">
        <v>327</v>
      </c>
      <c r="X29" s="79" t="s">
        <v>327</v>
      </c>
      <c r="Y29" s="79" t="s">
        <v>327</v>
      </c>
      <c r="Z29" s="79" t="s">
        <v>327</v>
      </c>
      <c r="AA29" s="79" t="s">
        <v>327</v>
      </c>
      <c r="AB29" s="79" t="s">
        <v>327</v>
      </c>
      <c r="AC29" s="79" t="s">
        <v>327</v>
      </c>
      <c r="AD29" s="79" t="s">
        <v>327</v>
      </c>
      <c r="AE29" s="79" t="s">
        <v>327</v>
      </c>
      <c r="AF29" s="79" t="s">
        <v>327</v>
      </c>
      <c r="AG29" s="79" t="s">
        <v>327</v>
      </c>
      <c r="AH29" s="79" t="s">
        <v>327</v>
      </c>
      <c r="AI29" s="79" t="s">
        <v>327</v>
      </c>
      <c r="AJ29" s="79" t="s">
        <v>327</v>
      </c>
      <c r="AK29" s="79" t="s">
        <v>327</v>
      </c>
      <c r="AL29" s="79" t="s">
        <v>327</v>
      </c>
      <c r="AM29" s="79" t="s">
        <v>327</v>
      </c>
      <c r="AN29" s="79" t="s">
        <v>327</v>
      </c>
      <c r="AO29" s="79" t="s">
        <v>327</v>
      </c>
      <c r="AP29" s="79" t="s">
        <v>327</v>
      </c>
      <c r="AQ29" s="79" t="s">
        <v>327</v>
      </c>
      <c r="AR29" s="79" t="s">
        <v>327</v>
      </c>
      <c r="AS29" s="79" t="s">
        <v>327</v>
      </c>
    </row>
    <row r="30" spans="1:45" s="82" customFormat="1" ht="110.25" x14ac:dyDescent="0.25">
      <c r="A30" s="79" t="s">
        <v>830</v>
      </c>
      <c r="B30" s="218" t="s">
        <v>831</v>
      </c>
      <c r="C30" s="81" t="s">
        <v>832</v>
      </c>
      <c r="D30" s="79" t="s">
        <v>327</v>
      </c>
      <c r="E30" s="79" t="s">
        <v>327</v>
      </c>
      <c r="F30" s="79" t="s">
        <v>327</v>
      </c>
      <c r="G30" s="79" t="s">
        <v>327</v>
      </c>
      <c r="H30" s="79" t="s">
        <v>327</v>
      </c>
      <c r="I30" s="79" t="s">
        <v>327</v>
      </c>
      <c r="J30" s="79" t="s">
        <v>327</v>
      </c>
      <c r="K30" s="79" t="s">
        <v>327</v>
      </c>
      <c r="L30" s="79" t="s">
        <v>327</v>
      </c>
      <c r="M30" s="79" t="s">
        <v>327</v>
      </c>
      <c r="N30" s="79" t="s">
        <v>327</v>
      </c>
      <c r="O30" s="79" t="s">
        <v>327</v>
      </c>
      <c r="P30" s="79" t="s">
        <v>327</v>
      </c>
      <c r="Q30" s="79" t="s">
        <v>327</v>
      </c>
      <c r="R30" s="79" t="s">
        <v>327</v>
      </c>
      <c r="S30" s="79" t="s">
        <v>327</v>
      </c>
      <c r="T30" s="79" t="s">
        <v>327</v>
      </c>
      <c r="U30" s="79" t="s">
        <v>327</v>
      </c>
      <c r="V30" s="79" t="s">
        <v>327</v>
      </c>
      <c r="W30" s="79" t="s">
        <v>327</v>
      </c>
      <c r="X30" s="79" t="s">
        <v>327</v>
      </c>
      <c r="Y30" s="79" t="s">
        <v>327</v>
      </c>
      <c r="Z30" s="79" t="s">
        <v>327</v>
      </c>
      <c r="AA30" s="79" t="s">
        <v>327</v>
      </c>
      <c r="AB30" s="79" t="s">
        <v>327</v>
      </c>
      <c r="AC30" s="79" t="s">
        <v>327</v>
      </c>
      <c r="AD30" s="79" t="s">
        <v>327</v>
      </c>
      <c r="AE30" s="79" t="s">
        <v>327</v>
      </c>
      <c r="AF30" s="79" t="s">
        <v>327</v>
      </c>
      <c r="AG30" s="79" t="s">
        <v>327</v>
      </c>
      <c r="AH30" s="79" t="s">
        <v>327</v>
      </c>
      <c r="AI30" s="79" t="s">
        <v>327</v>
      </c>
      <c r="AJ30" s="79" t="s">
        <v>327</v>
      </c>
      <c r="AK30" s="79" t="s">
        <v>327</v>
      </c>
      <c r="AL30" s="79" t="s">
        <v>327</v>
      </c>
      <c r="AM30" s="79" t="s">
        <v>327</v>
      </c>
      <c r="AN30" s="79" t="s">
        <v>327</v>
      </c>
      <c r="AO30" s="79" t="s">
        <v>327</v>
      </c>
      <c r="AP30" s="79" t="s">
        <v>327</v>
      </c>
      <c r="AQ30" s="79" t="s">
        <v>327</v>
      </c>
      <c r="AR30" s="79" t="s">
        <v>327</v>
      </c>
      <c r="AS30" s="79" t="s">
        <v>327</v>
      </c>
    </row>
    <row r="31" spans="1:45" s="82" customFormat="1" ht="110.25" x14ac:dyDescent="0.25">
      <c r="A31" s="79" t="s">
        <v>833</v>
      </c>
      <c r="B31" s="218" t="s">
        <v>834</v>
      </c>
      <c r="C31" s="81" t="s">
        <v>835</v>
      </c>
      <c r="D31" s="79" t="s">
        <v>327</v>
      </c>
      <c r="E31" s="79" t="s">
        <v>327</v>
      </c>
      <c r="F31" s="79" t="s">
        <v>327</v>
      </c>
      <c r="G31" s="79" t="s">
        <v>327</v>
      </c>
      <c r="H31" s="79" t="s">
        <v>327</v>
      </c>
      <c r="I31" s="79" t="s">
        <v>327</v>
      </c>
      <c r="J31" s="79" t="s">
        <v>327</v>
      </c>
      <c r="K31" s="79" t="s">
        <v>327</v>
      </c>
      <c r="L31" s="79" t="s">
        <v>327</v>
      </c>
      <c r="M31" s="79" t="s">
        <v>327</v>
      </c>
      <c r="N31" s="79" t="s">
        <v>327</v>
      </c>
      <c r="O31" s="79" t="s">
        <v>327</v>
      </c>
      <c r="P31" s="79" t="s">
        <v>327</v>
      </c>
      <c r="Q31" s="79" t="s">
        <v>327</v>
      </c>
      <c r="R31" s="79" t="s">
        <v>327</v>
      </c>
      <c r="S31" s="79" t="s">
        <v>327</v>
      </c>
      <c r="T31" s="79" t="s">
        <v>327</v>
      </c>
      <c r="U31" s="79" t="s">
        <v>327</v>
      </c>
      <c r="V31" s="79" t="s">
        <v>327</v>
      </c>
      <c r="W31" s="79" t="s">
        <v>327</v>
      </c>
      <c r="X31" s="79" t="s">
        <v>327</v>
      </c>
      <c r="Y31" s="79" t="s">
        <v>327</v>
      </c>
      <c r="Z31" s="79" t="s">
        <v>327</v>
      </c>
      <c r="AA31" s="79" t="s">
        <v>327</v>
      </c>
      <c r="AB31" s="79" t="s">
        <v>327</v>
      </c>
      <c r="AC31" s="79" t="s">
        <v>327</v>
      </c>
      <c r="AD31" s="79" t="s">
        <v>327</v>
      </c>
      <c r="AE31" s="79" t="s">
        <v>327</v>
      </c>
      <c r="AF31" s="79" t="s">
        <v>327</v>
      </c>
      <c r="AG31" s="79" t="s">
        <v>327</v>
      </c>
      <c r="AH31" s="79" t="s">
        <v>327</v>
      </c>
      <c r="AI31" s="79" t="s">
        <v>327</v>
      </c>
      <c r="AJ31" s="79" t="s">
        <v>327</v>
      </c>
      <c r="AK31" s="79" t="s">
        <v>327</v>
      </c>
      <c r="AL31" s="79" t="s">
        <v>327</v>
      </c>
      <c r="AM31" s="79" t="s">
        <v>327</v>
      </c>
      <c r="AN31" s="79" t="s">
        <v>327</v>
      </c>
      <c r="AO31" s="79" t="s">
        <v>327</v>
      </c>
      <c r="AP31" s="79" t="s">
        <v>327</v>
      </c>
      <c r="AQ31" s="79" t="s">
        <v>327</v>
      </c>
      <c r="AR31" s="79" t="s">
        <v>327</v>
      </c>
      <c r="AS31" s="79" t="s">
        <v>327</v>
      </c>
    </row>
    <row r="32" spans="1:45" s="82" customFormat="1" ht="126" x14ac:dyDescent="0.25">
      <c r="A32" s="79" t="s">
        <v>836</v>
      </c>
      <c r="B32" s="218" t="s">
        <v>837</v>
      </c>
      <c r="C32" s="81" t="s">
        <v>838</v>
      </c>
      <c r="D32" s="79" t="s">
        <v>327</v>
      </c>
      <c r="E32" s="79" t="s">
        <v>327</v>
      </c>
      <c r="F32" s="79" t="s">
        <v>327</v>
      </c>
      <c r="G32" s="79" t="s">
        <v>327</v>
      </c>
      <c r="H32" s="79" t="s">
        <v>327</v>
      </c>
      <c r="I32" s="79" t="s">
        <v>327</v>
      </c>
      <c r="J32" s="79" t="s">
        <v>327</v>
      </c>
      <c r="K32" s="79" t="s">
        <v>327</v>
      </c>
      <c r="L32" s="79" t="s">
        <v>327</v>
      </c>
      <c r="M32" s="79" t="s">
        <v>327</v>
      </c>
      <c r="N32" s="79" t="s">
        <v>327</v>
      </c>
      <c r="O32" s="79" t="s">
        <v>327</v>
      </c>
      <c r="P32" s="79" t="s">
        <v>327</v>
      </c>
      <c r="Q32" s="79" t="s">
        <v>327</v>
      </c>
      <c r="R32" s="79" t="s">
        <v>327</v>
      </c>
      <c r="S32" s="79" t="s">
        <v>327</v>
      </c>
      <c r="T32" s="79" t="s">
        <v>327</v>
      </c>
      <c r="U32" s="79" t="s">
        <v>327</v>
      </c>
      <c r="V32" s="79" t="s">
        <v>327</v>
      </c>
      <c r="W32" s="79" t="s">
        <v>327</v>
      </c>
      <c r="X32" s="79" t="s">
        <v>327</v>
      </c>
      <c r="Y32" s="79" t="s">
        <v>327</v>
      </c>
      <c r="Z32" s="79" t="s">
        <v>327</v>
      </c>
      <c r="AA32" s="79" t="s">
        <v>327</v>
      </c>
      <c r="AB32" s="79" t="s">
        <v>327</v>
      </c>
      <c r="AC32" s="79" t="s">
        <v>327</v>
      </c>
      <c r="AD32" s="79" t="s">
        <v>327</v>
      </c>
      <c r="AE32" s="79" t="s">
        <v>327</v>
      </c>
      <c r="AF32" s="79" t="s">
        <v>327</v>
      </c>
      <c r="AG32" s="79" t="s">
        <v>327</v>
      </c>
      <c r="AH32" s="79" t="s">
        <v>327</v>
      </c>
      <c r="AI32" s="79" t="s">
        <v>327</v>
      </c>
      <c r="AJ32" s="79" t="s">
        <v>327</v>
      </c>
      <c r="AK32" s="79" t="s">
        <v>327</v>
      </c>
      <c r="AL32" s="79" t="s">
        <v>327</v>
      </c>
      <c r="AM32" s="79" t="s">
        <v>327</v>
      </c>
      <c r="AN32" s="79" t="s">
        <v>327</v>
      </c>
      <c r="AO32" s="79" t="s">
        <v>327</v>
      </c>
      <c r="AP32" s="79" t="s">
        <v>327</v>
      </c>
      <c r="AQ32" s="79" t="s">
        <v>327</v>
      </c>
      <c r="AR32" s="79" t="s">
        <v>327</v>
      </c>
      <c r="AS32" s="79" t="s">
        <v>327</v>
      </c>
    </row>
    <row r="33" spans="1:45" s="82" customFormat="1" ht="110.25" x14ac:dyDescent="0.25">
      <c r="A33" s="79" t="s">
        <v>121</v>
      </c>
      <c r="B33" s="218" t="s">
        <v>839</v>
      </c>
      <c r="C33" s="81" t="s">
        <v>840</v>
      </c>
      <c r="D33" s="79" t="s">
        <v>327</v>
      </c>
      <c r="E33" s="79" t="s">
        <v>327</v>
      </c>
      <c r="F33" s="79" t="s">
        <v>327</v>
      </c>
      <c r="G33" s="79" t="s">
        <v>327</v>
      </c>
      <c r="H33" s="79" t="s">
        <v>327</v>
      </c>
      <c r="I33" s="79" t="s">
        <v>327</v>
      </c>
      <c r="J33" s="79" t="s">
        <v>327</v>
      </c>
      <c r="K33" s="79" t="s">
        <v>327</v>
      </c>
      <c r="L33" s="79" t="s">
        <v>327</v>
      </c>
      <c r="M33" s="79" t="s">
        <v>327</v>
      </c>
      <c r="N33" s="79" t="s">
        <v>327</v>
      </c>
      <c r="O33" s="79" t="s">
        <v>327</v>
      </c>
      <c r="P33" s="79" t="s">
        <v>327</v>
      </c>
      <c r="Q33" s="79" t="s">
        <v>327</v>
      </c>
      <c r="R33" s="79" t="s">
        <v>327</v>
      </c>
      <c r="S33" s="79" t="s">
        <v>327</v>
      </c>
      <c r="T33" s="79" t="s">
        <v>327</v>
      </c>
      <c r="U33" s="79" t="s">
        <v>327</v>
      </c>
      <c r="V33" s="79" t="s">
        <v>327</v>
      </c>
      <c r="W33" s="79" t="s">
        <v>327</v>
      </c>
      <c r="X33" s="79" t="s">
        <v>327</v>
      </c>
      <c r="Y33" s="79" t="s">
        <v>327</v>
      </c>
      <c r="Z33" s="79" t="s">
        <v>327</v>
      </c>
      <c r="AA33" s="79" t="s">
        <v>327</v>
      </c>
      <c r="AB33" s="79" t="s">
        <v>327</v>
      </c>
      <c r="AC33" s="79" t="s">
        <v>327</v>
      </c>
      <c r="AD33" s="79" t="s">
        <v>327</v>
      </c>
      <c r="AE33" s="79" t="s">
        <v>327</v>
      </c>
      <c r="AF33" s="79" t="s">
        <v>327</v>
      </c>
      <c r="AG33" s="79" t="s">
        <v>327</v>
      </c>
      <c r="AH33" s="79" t="s">
        <v>327</v>
      </c>
      <c r="AI33" s="79" t="s">
        <v>327</v>
      </c>
      <c r="AJ33" s="79" t="s">
        <v>327</v>
      </c>
      <c r="AK33" s="79" t="s">
        <v>327</v>
      </c>
      <c r="AL33" s="79" t="s">
        <v>327</v>
      </c>
      <c r="AM33" s="79" t="s">
        <v>327</v>
      </c>
      <c r="AN33" s="79" t="s">
        <v>327</v>
      </c>
      <c r="AO33" s="79" t="s">
        <v>327</v>
      </c>
      <c r="AP33" s="79" t="s">
        <v>327</v>
      </c>
      <c r="AQ33" s="79" t="s">
        <v>327</v>
      </c>
      <c r="AR33" s="79" t="s">
        <v>327</v>
      </c>
      <c r="AS33" s="79" t="s">
        <v>327</v>
      </c>
    </row>
    <row r="34" spans="1:45" s="82" customFormat="1" ht="110.25" x14ac:dyDescent="0.25">
      <c r="A34" s="79" t="s">
        <v>122</v>
      </c>
      <c r="B34" s="218" t="s">
        <v>841</v>
      </c>
      <c r="C34" s="81" t="s">
        <v>842</v>
      </c>
      <c r="D34" s="79" t="s">
        <v>327</v>
      </c>
      <c r="E34" s="79" t="s">
        <v>327</v>
      </c>
      <c r="F34" s="79" t="s">
        <v>327</v>
      </c>
      <c r="G34" s="79" t="s">
        <v>327</v>
      </c>
      <c r="H34" s="79" t="s">
        <v>327</v>
      </c>
      <c r="I34" s="79" t="s">
        <v>327</v>
      </c>
      <c r="J34" s="79" t="s">
        <v>327</v>
      </c>
      <c r="K34" s="79" t="s">
        <v>327</v>
      </c>
      <c r="L34" s="79" t="s">
        <v>327</v>
      </c>
      <c r="M34" s="79" t="s">
        <v>327</v>
      </c>
      <c r="N34" s="79" t="s">
        <v>327</v>
      </c>
      <c r="O34" s="79" t="s">
        <v>327</v>
      </c>
      <c r="P34" s="79" t="s">
        <v>327</v>
      </c>
      <c r="Q34" s="79" t="s">
        <v>327</v>
      </c>
      <c r="R34" s="79" t="s">
        <v>327</v>
      </c>
      <c r="S34" s="79" t="s">
        <v>327</v>
      </c>
      <c r="T34" s="79" t="s">
        <v>327</v>
      </c>
      <c r="U34" s="79" t="s">
        <v>327</v>
      </c>
      <c r="V34" s="79" t="s">
        <v>327</v>
      </c>
      <c r="W34" s="79" t="s">
        <v>327</v>
      </c>
      <c r="X34" s="79" t="s">
        <v>327</v>
      </c>
      <c r="Y34" s="79" t="s">
        <v>327</v>
      </c>
      <c r="Z34" s="79" t="s">
        <v>327</v>
      </c>
      <c r="AA34" s="79" t="s">
        <v>327</v>
      </c>
      <c r="AB34" s="79" t="s">
        <v>327</v>
      </c>
      <c r="AC34" s="79" t="s">
        <v>327</v>
      </c>
      <c r="AD34" s="79" t="s">
        <v>327</v>
      </c>
      <c r="AE34" s="79" t="s">
        <v>327</v>
      </c>
      <c r="AF34" s="79" t="s">
        <v>327</v>
      </c>
      <c r="AG34" s="79" t="s">
        <v>327</v>
      </c>
      <c r="AH34" s="79" t="s">
        <v>327</v>
      </c>
      <c r="AI34" s="79" t="s">
        <v>327</v>
      </c>
      <c r="AJ34" s="79" t="s">
        <v>327</v>
      </c>
      <c r="AK34" s="79" t="s">
        <v>327</v>
      </c>
      <c r="AL34" s="79" t="s">
        <v>327</v>
      </c>
      <c r="AM34" s="79" t="s">
        <v>327</v>
      </c>
      <c r="AN34" s="79" t="s">
        <v>327</v>
      </c>
      <c r="AO34" s="79" t="s">
        <v>327</v>
      </c>
      <c r="AP34" s="79" t="s">
        <v>327</v>
      </c>
      <c r="AQ34" s="79" t="s">
        <v>327</v>
      </c>
      <c r="AR34" s="79" t="s">
        <v>327</v>
      </c>
      <c r="AS34" s="79" t="s">
        <v>327</v>
      </c>
    </row>
    <row r="35" spans="1:45" s="82" customFormat="1" ht="94.5" x14ac:dyDescent="0.25">
      <c r="A35" s="79" t="s">
        <v>843</v>
      </c>
      <c r="B35" s="218" t="s">
        <v>844</v>
      </c>
      <c r="C35" s="81" t="s">
        <v>845</v>
      </c>
      <c r="D35" s="79" t="s">
        <v>327</v>
      </c>
      <c r="E35" s="79" t="s">
        <v>327</v>
      </c>
      <c r="F35" s="79" t="s">
        <v>327</v>
      </c>
      <c r="G35" s="79" t="s">
        <v>327</v>
      </c>
      <c r="H35" s="79" t="s">
        <v>327</v>
      </c>
      <c r="I35" s="79" t="s">
        <v>327</v>
      </c>
      <c r="J35" s="79" t="s">
        <v>327</v>
      </c>
      <c r="K35" s="79" t="s">
        <v>327</v>
      </c>
      <c r="L35" s="79" t="s">
        <v>327</v>
      </c>
      <c r="M35" s="79" t="s">
        <v>327</v>
      </c>
      <c r="N35" s="79" t="s">
        <v>327</v>
      </c>
      <c r="O35" s="79" t="s">
        <v>327</v>
      </c>
      <c r="P35" s="79" t="s">
        <v>327</v>
      </c>
      <c r="Q35" s="79" t="s">
        <v>327</v>
      </c>
      <c r="R35" s="79" t="s">
        <v>327</v>
      </c>
      <c r="S35" s="79" t="s">
        <v>327</v>
      </c>
      <c r="T35" s="79" t="s">
        <v>327</v>
      </c>
      <c r="U35" s="79" t="s">
        <v>327</v>
      </c>
      <c r="V35" s="79" t="s">
        <v>327</v>
      </c>
      <c r="W35" s="79" t="s">
        <v>327</v>
      </c>
      <c r="X35" s="79" t="s">
        <v>327</v>
      </c>
      <c r="Y35" s="79" t="s">
        <v>327</v>
      </c>
      <c r="Z35" s="79" t="s">
        <v>327</v>
      </c>
      <c r="AA35" s="79" t="s">
        <v>327</v>
      </c>
      <c r="AB35" s="79" t="s">
        <v>327</v>
      </c>
      <c r="AC35" s="79" t="s">
        <v>327</v>
      </c>
      <c r="AD35" s="79" t="s">
        <v>327</v>
      </c>
      <c r="AE35" s="79" t="s">
        <v>327</v>
      </c>
      <c r="AF35" s="79" t="s">
        <v>327</v>
      </c>
      <c r="AG35" s="79" t="s">
        <v>327</v>
      </c>
      <c r="AH35" s="79" t="s">
        <v>327</v>
      </c>
      <c r="AI35" s="79" t="s">
        <v>327</v>
      </c>
      <c r="AJ35" s="79" t="s">
        <v>327</v>
      </c>
      <c r="AK35" s="79" t="s">
        <v>327</v>
      </c>
      <c r="AL35" s="79" t="s">
        <v>327</v>
      </c>
      <c r="AM35" s="79" t="s">
        <v>327</v>
      </c>
      <c r="AN35" s="79" t="s">
        <v>327</v>
      </c>
      <c r="AO35" s="79" t="s">
        <v>327</v>
      </c>
      <c r="AP35" s="79" t="s">
        <v>327</v>
      </c>
      <c r="AQ35" s="79" t="s">
        <v>327</v>
      </c>
      <c r="AR35" s="79" t="s">
        <v>327</v>
      </c>
      <c r="AS35" s="79" t="s">
        <v>327</v>
      </c>
    </row>
    <row r="36" spans="1:45" s="82" customFormat="1" ht="94.5" x14ac:dyDescent="0.25">
      <c r="A36" s="79" t="s">
        <v>846</v>
      </c>
      <c r="B36" s="218" t="s">
        <v>847</v>
      </c>
      <c r="C36" s="81" t="s">
        <v>848</v>
      </c>
      <c r="D36" s="79" t="s">
        <v>327</v>
      </c>
      <c r="E36" s="79" t="s">
        <v>327</v>
      </c>
      <c r="F36" s="79" t="s">
        <v>327</v>
      </c>
      <c r="G36" s="79" t="s">
        <v>327</v>
      </c>
      <c r="H36" s="79" t="s">
        <v>327</v>
      </c>
      <c r="I36" s="79" t="s">
        <v>327</v>
      </c>
      <c r="J36" s="79" t="s">
        <v>327</v>
      </c>
      <c r="K36" s="79" t="s">
        <v>327</v>
      </c>
      <c r="L36" s="79" t="s">
        <v>327</v>
      </c>
      <c r="M36" s="79" t="s">
        <v>327</v>
      </c>
      <c r="N36" s="79" t="s">
        <v>327</v>
      </c>
      <c r="O36" s="79" t="s">
        <v>327</v>
      </c>
      <c r="P36" s="79" t="s">
        <v>327</v>
      </c>
      <c r="Q36" s="79" t="s">
        <v>327</v>
      </c>
      <c r="R36" s="79" t="s">
        <v>327</v>
      </c>
      <c r="S36" s="79" t="s">
        <v>327</v>
      </c>
      <c r="T36" s="79" t="s">
        <v>327</v>
      </c>
      <c r="U36" s="79" t="s">
        <v>327</v>
      </c>
      <c r="V36" s="79" t="s">
        <v>327</v>
      </c>
      <c r="W36" s="79" t="s">
        <v>327</v>
      </c>
      <c r="X36" s="79" t="s">
        <v>327</v>
      </c>
      <c r="Y36" s="79" t="s">
        <v>327</v>
      </c>
      <c r="Z36" s="79" t="s">
        <v>327</v>
      </c>
      <c r="AA36" s="79" t="s">
        <v>327</v>
      </c>
      <c r="AB36" s="79" t="s">
        <v>327</v>
      </c>
      <c r="AC36" s="79" t="s">
        <v>327</v>
      </c>
      <c r="AD36" s="79" t="s">
        <v>327</v>
      </c>
      <c r="AE36" s="79" t="s">
        <v>327</v>
      </c>
      <c r="AF36" s="79" t="s">
        <v>327</v>
      </c>
      <c r="AG36" s="79" t="s">
        <v>327</v>
      </c>
      <c r="AH36" s="79" t="s">
        <v>327</v>
      </c>
      <c r="AI36" s="79" t="s">
        <v>327</v>
      </c>
      <c r="AJ36" s="79" t="s">
        <v>327</v>
      </c>
      <c r="AK36" s="79" t="s">
        <v>327</v>
      </c>
      <c r="AL36" s="79" t="s">
        <v>327</v>
      </c>
      <c r="AM36" s="79" t="s">
        <v>327</v>
      </c>
      <c r="AN36" s="79" t="s">
        <v>327</v>
      </c>
      <c r="AO36" s="79" t="s">
        <v>327</v>
      </c>
      <c r="AP36" s="79" t="s">
        <v>327</v>
      </c>
      <c r="AQ36" s="79" t="s">
        <v>327</v>
      </c>
      <c r="AR36" s="79" t="s">
        <v>327</v>
      </c>
      <c r="AS36" s="79" t="s">
        <v>327</v>
      </c>
    </row>
    <row r="37" spans="1:45" s="82" customFormat="1" ht="31.5" x14ac:dyDescent="0.25">
      <c r="A37" s="79" t="s">
        <v>849</v>
      </c>
      <c r="B37" s="218" t="s">
        <v>850</v>
      </c>
      <c r="C37" s="81" t="s">
        <v>851</v>
      </c>
      <c r="D37" s="79" t="s">
        <v>327</v>
      </c>
      <c r="E37" s="79" t="s">
        <v>327</v>
      </c>
      <c r="F37" s="79" t="s">
        <v>327</v>
      </c>
      <c r="G37" s="79" t="s">
        <v>327</v>
      </c>
      <c r="H37" s="79" t="s">
        <v>327</v>
      </c>
      <c r="I37" s="79" t="s">
        <v>327</v>
      </c>
      <c r="J37" s="79" t="s">
        <v>327</v>
      </c>
      <c r="K37" s="79" t="s">
        <v>327</v>
      </c>
      <c r="L37" s="79" t="s">
        <v>327</v>
      </c>
      <c r="M37" s="79" t="s">
        <v>327</v>
      </c>
      <c r="N37" s="79" t="s">
        <v>327</v>
      </c>
      <c r="O37" s="79" t="s">
        <v>327</v>
      </c>
      <c r="P37" s="79" t="s">
        <v>327</v>
      </c>
      <c r="Q37" s="79" t="s">
        <v>327</v>
      </c>
      <c r="R37" s="79" t="s">
        <v>327</v>
      </c>
      <c r="S37" s="79" t="s">
        <v>327</v>
      </c>
      <c r="T37" s="79" t="s">
        <v>327</v>
      </c>
      <c r="U37" s="79" t="s">
        <v>327</v>
      </c>
      <c r="V37" s="79" t="s">
        <v>327</v>
      </c>
      <c r="W37" s="79" t="s">
        <v>327</v>
      </c>
      <c r="X37" s="79" t="s">
        <v>327</v>
      </c>
      <c r="Y37" s="79" t="s">
        <v>327</v>
      </c>
      <c r="Z37" s="79" t="s">
        <v>327</v>
      </c>
      <c r="AA37" s="79" t="s">
        <v>327</v>
      </c>
      <c r="AB37" s="79" t="s">
        <v>327</v>
      </c>
      <c r="AC37" s="79" t="s">
        <v>327</v>
      </c>
      <c r="AD37" s="79" t="s">
        <v>327</v>
      </c>
      <c r="AE37" s="79" t="s">
        <v>327</v>
      </c>
      <c r="AF37" s="79" t="s">
        <v>327</v>
      </c>
      <c r="AG37" s="79" t="s">
        <v>327</v>
      </c>
      <c r="AH37" s="79" t="s">
        <v>327</v>
      </c>
      <c r="AI37" s="79" t="s">
        <v>327</v>
      </c>
      <c r="AJ37" s="79" t="s">
        <v>327</v>
      </c>
      <c r="AK37" s="79" t="s">
        <v>327</v>
      </c>
      <c r="AL37" s="79" t="s">
        <v>327</v>
      </c>
      <c r="AM37" s="79" t="s">
        <v>327</v>
      </c>
      <c r="AN37" s="79" t="s">
        <v>327</v>
      </c>
      <c r="AO37" s="79" t="s">
        <v>327</v>
      </c>
      <c r="AP37" s="79" t="s">
        <v>327</v>
      </c>
      <c r="AQ37" s="79" t="s">
        <v>327</v>
      </c>
      <c r="AR37" s="79" t="s">
        <v>327</v>
      </c>
      <c r="AS37" s="79" t="s">
        <v>327</v>
      </c>
    </row>
  </sheetData>
  <customSheetViews>
    <customSheetView guid="{500C2F4F-1743-499A-A051-20565DBF52B2}" scale="70" showPageBreaks="1" printArea="1" view="pageBreakPreview">
      <selection activeCell="E32" sqref="E32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42">
    <mergeCell ref="AN17:AO17"/>
    <mergeCell ref="AP17:AQ17"/>
    <mergeCell ref="AR17:AS17"/>
    <mergeCell ref="Z17:AA17"/>
    <mergeCell ref="AB17:AC17"/>
    <mergeCell ref="AD17:AE17"/>
    <mergeCell ref="AF17:AG17"/>
    <mergeCell ref="AH17:AI17"/>
    <mergeCell ref="AJ17:AK17"/>
    <mergeCell ref="N17:O17"/>
    <mergeCell ref="P17:Q17"/>
    <mergeCell ref="R17:S17"/>
    <mergeCell ref="T17:U17"/>
    <mergeCell ref="V17:W17"/>
    <mergeCell ref="X17:Y17"/>
    <mergeCell ref="P16:U16"/>
    <mergeCell ref="V16:AA16"/>
    <mergeCell ref="AB16:AG16"/>
    <mergeCell ref="AH16:AM16"/>
    <mergeCell ref="AL17:AM17"/>
    <mergeCell ref="A10:AS10"/>
    <mergeCell ref="A12:AS12"/>
    <mergeCell ref="A13:AS13"/>
    <mergeCell ref="A14:AS14"/>
    <mergeCell ref="A15:A18"/>
    <mergeCell ref="B15:B18"/>
    <mergeCell ref="C15:C18"/>
    <mergeCell ref="D15:AS15"/>
    <mergeCell ref="D16:I16"/>
    <mergeCell ref="J16:O16"/>
    <mergeCell ref="AN16:AS16"/>
    <mergeCell ref="D17:E17"/>
    <mergeCell ref="F17:G17"/>
    <mergeCell ref="H17:I17"/>
    <mergeCell ref="J17:K17"/>
    <mergeCell ref="L17:M17"/>
    <mergeCell ref="A8:AS8"/>
    <mergeCell ref="K2:L2"/>
    <mergeCell ref="M2:N2"/>
    <mergeCell ref="A4:AS4"/>
    <mergeCell ref="A5:AS5"/>
    <mergeCell ref="A7:AS7"/>
  </mergeCells>
  <pageMargins left="0.78740157480314965" right="0.39370078740157483" top="0.78740157480314965" bottom="0.78740157480314965" header="0.31496062992125984" footer="0.31496062992125984"/>
  <pageSetup paperSize="8" scale="30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S21"/>
  <sheetViews>
    <sheetView showRuler="0" view="pageBreakPreview" zoomScale="80" zoomScaleNormal="90" zoomScaleSheetLayoutView="80" workbookViewId="0">
      <selection activeCell="L16" sqref="L16"/>
    </sheetView>
  </sheetViews>
  <sheetFormatPr defaultColWidth="9" defaultRowHeight="15.75" x14ac:dyDescent="0.25"/>
  <cols>
    <col min="1" max="1" width="10" style="11" customWidth="1"/>
    <col min="2" max="2" width="39.375" style="11" customWidth="1"/>
    <col min="3" max="3" width="18.25" style="11" customWidth="1"/>
    <col min="4" max="4" width="21.75" style="11" customWidth="1"/>
    <col min="5" max="5" width="29.375" style="11" customWidth="1"/>
    <col min="6" max="6" width="14.125" style="11" customWidth="1"/>
    <col min="7" max="7" width="13.375" style="11" customWidth="1"/>
    <col min="8" max="8" width="18.625" style="11" customWidth="1"/>
    <col min="9" max="9" width="18.75" style="11" customWidth="1"/>
    <col min="10" max="10" width="18.125" style="11" customWidth="1"/>
    <col min="11" max="11" width="19.5" style="11" customWidth="1"/>
    <col min="12" max="12" width="17.375" style="11" customWidth="1"/>
    <col min="13" max="13" width="19.875" style="11" customWidth="1"/>
    <col min="14" max="15" width="8.25" style="11" customWidth="1"/>
    <col min="16" max="16" width="9.5" style="11" customWidth="1"/>
    <col min="17" max="17" width="10.125" style="11" customWidth="1"/>
    <col min="18" max="23" width="8.25" style="11" customWidth="1"/>
    <col min="24" max="24" width="12.75" style="11" customWidth="1"/>
    <col min="25" max="16384" width="9" style="11"/>
  </cols>
  <sheetData>
    <row r="1" spans="1:19" ht="18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8" t="s">
        <v>763</v>
      </c>
    </row>
    <row r="2" spans="1:19" ht="18.75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3" t="s">
        <v>0</v>
      </c>
    </row>
    <row r="3" spans="1:19" ht="18.7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3" t="s">
        <v>770</v>
      </c>
    </row>
    <row r="4" spans="1:19" s="17" customFormat="1" ht="59.25" customHeight="1" x14ac:dyDescent="0.25">
      <c r="B4" s="308" t="s">
        <v>766</v>
      </c>
      <c r="C4" s="308"/>
      <c r="D4" s="308"/>
      <c r="E4" s="308"/>
      <c r="F4" s="308"/>
      <c r="G4" s="308"/>
      <c r="H4" s="308"/>
      <c r="I4" s="308"/>
      <c r="J4" s="308"/>
      <c r="K4" s="115"/>
      <c r="L4" s="115"/>
      <c r="M4" s="115"/>
      <c r="N4" s="110"/>
      <c r="O4" s="110"/>
      <c r="P4" s="110"/>
      <c r="Q4" s="110"/>
      <c r="R4" s="110"/>
    </row>
    <row r="5" spans="1:19" s="5" customFormat="1" ht="18.75" customHeight="1" x14ac:dyDescent="0.3">
      <c r="A5" s="305" t="s">
        <v>852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90"/>
      <c r="O5" s="90"/>
      <c r="P5" s="90"/>
      <c r="Q5" s="90"/>
      <c r="R5" s="90"/>
      <c r="S5" s="90"/>
    </row>
    <row r="6" spans="1:19" s="5" customFormat="1" ht="18.75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9" s="5" customFormat="1" ht="18.75" customHeight="1" x14ac:dyDescent="0.3">
      <c r="A7" s="305" t="s">
        <v>798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90"/>
      <c r="O7" s="90"/>
      <c r="P7" s="90"/>
      <c r="Q7" s="90"/>
      <c r="R7" s="90"/>
    </row>
    <row r="8" spans="1:19" s="5" customFormat="1" ht="15.75" customHeight="1" x14ac:dyDescent="0.25">
      <c r="A8" s="352" t="s">
        <v>67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19"/>
      <c r="O8" s="19"/>
      <c r="P8" s="19"/>
      <c r="Q8" s="19"/>
      <c r="R8" s="19"/>
    </row>
    <row r="9" spans="1:19" s="5" customForma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</row>
    <row r="10" spans="1:19" s="5" customFormat="1" ht="18.75" x14ac:dyDescent="0.3">
      <c r="A10" s="306" t="s">
        <v>853</v>
      </c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98"/>
      <c r="O10" s="98"/>
      <c r="P10" s="98"/>
      <c r="Q10" s="98"/>
      <c r="R10" s="98"/>
    </row>
    <row r="11" spans="1:19" s="5" customFormat="1" ht="18.75" x14ac:dyDescent="0.3">
      <c r="R11" s="23"/>
    </row>
    <row r="12" spans="1:19" s="5" customFormat="1" ht="18.75" x14ac:dyDescent="0.25">
      <c r="A12" s="302" t="s">
        <v>52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14"/>
      <c r="O12" s="99"/>
      <c r="P12" s="99"/>
      <c r="Q12" s="99"/>
      <c r="R12" s="99"/>
    </row>
    <row r="13" spans="1:19" s="5" customFormat="1" x14ac:dyDescent="0.25">
      <c r="A13" s="297" t="s">
        <v>74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19"/>
      <c r="O13" s="19"/>
      <c r="P13" s="19"/>
      <c r="Q13" s="19"/>
      <c r="R13" s="19"/>
    </row>
    <row r="14" spans="1:19" s="12" customFormat="1" x14ac:dyDescent="0.2">
      <c r="A14" s="359"/>
      <c r="B14" s="359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359"/>
    </row>
    <row r="15" spans="1:19" s="29" customFormat="1" ht="90" customHeight="1" x14ac:dyDescent="0.2">
      <c r="A15" s="354" t="s">
        <v>62</v>
      </c>
      <c r="B15" s="354" t="s">
        <v>18</v>
      </c>
      <c r="C15" s="354" t="s">
        <v>5</v>
      </c>
      <c r="D15" s="358" t="s">
        <v>744</v>
      </c>
      <c r="E15" s="358" t="s">
        <v>743</v>
      </c>
      <c r="F15" s="358" t="s">
        <v>22</v>
      </c>
      <c r="G15" s="358"/>
      <c r="H15" s="358" t="s">
        <v>151</v>
      </c>
      <c r="I15" s="358"/>
      <c r="J15" s="358" t="s">
        <v>23</v>
      </c>
      <c r="K15" s="358"/>
      <c r="L15" s="358" t="s">
        <v>781</v>
      </c>
      <c r="M15" s="358"/>
    </row>
    <row r="16" spans="1:19" s="29" customFormat="1" ht="43.5" customHeight="1" x14ac:dyDescent="0.2">
      <c r="A16" s="354"/>
      <c r="B16" s="354"/>
      <c r="C16" s="354"/>
      <c r="D16" s="358"/>
      <c r="E16" s="358"/>
      <c r="F16" s="133" t="s">
        <v>874</v>
      </c>
      <c r="G16" s="133" t="s">
        <v>875</v>
      </c>
      <c r="H16" s="133" t="s">
        <v>876</v>
      </c>
      <c r="I16" s="133" t="s">
        <v>877</v>
      </c>
      <c r="J16" s="219" t="s">
        <v>876</v>
      </c>
      <c r="K16" s="219" t="s">
        <v>877</v>
      </c>
      <c r="L16" s="219" t="s">
        <v>876</v>
      </c>
      <c r="M16" s="219" t="s">
        <v>877</v>
      </c>
    </row>
    <row r="17" spans="1:13" s="13" customFormat="1" ht="16.5" x14ac:dyDescent="0.25">
      <c r="A17" s="118">
        <v>1</v>
      </c>
      <c r="B17" s="118">
        <v>2</v>
      </c>
      <c r="C17" s="118">
        <v>3</v>
      </c>
      <c r="D17" s="118">
        <v>4</v>
      </c>
      <c r="E17" s="118">
        <v>5</v>
      </c>
      <c r="F17" s="118">
        <v>6</v>
      </c>
      <c r="G17" s="118">
        <v>7</v>
      </c>
      <c r="H17" s="118">
        <v>8</v>
      </c>
      <c r="I17" s="118">
        <v>9</v>
      </c>
      <c r="J17" s="118">
        <v>10</v>
      </c>
      <c r="K17" s="118">
        <v>11</v>
      </c>
      <c r="L17" s="118">
        <v>12</v>
      </c>
      <c r="M17" s="118">
        <v>13</v>
      </c>
    </row>
    <row r="18" spans="1:13" s="13" customFormat="1" ht="16.5" x14ac:dyDescent="0.25">
      <c r="A18" s="130" t="s">
        <v>327</v>
      </c>
      <c r="B18" s="130" t="s">
        <v>327</v>
      </c>
      <c r="C18" s="130" t="s">
        <v>327</v>
      </c>
      <c r="D18" s="130" t="s">
        <v>327</v>
      </c>
      <c r="E18" s="130" t="s">
        <v>327</v>
      </c>
      <c r="F18" s="130" t="s">
        <v>327</v>
      </c>
      <c r="G18" s="130" t="s">
        <v>327</v>
      </c>
      <c r="H18" s="130" t="s">
        <v>327</v>
      </c>
      <c r="I18" s="130" t="s">
        <v>327</v>
      </c>
      <c r="J18" s="130" t="s">
        <v>327</v>
      </c>
      <c r="K18" s="130" t="s">
        <v>327</v>
      </c>
      <c r="L18" s="130" t="s">
        <v>327</v>
      </c>
      <c r="M18" s="130" t="s">
        <v>327</v>
      </c>
    </row>
    <row r="19" spans="1:13" s="13" customFormat="1" ht="16.5" x14ac:dyDescent="0.25">
      <c r="A19" s="120"/>
      <c r="B19" s="120"/>
      <c r="C19" s="120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s="13" customFormat="1" ht="16.5" x14ac:dyDescent="0.25">
      <c r="A20" s="360" t="s">
        <v>72</v>
      </c>
      <c r="B20" s="361"/>
      <c r="C20" s="36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54" customHeight="1" x14ac:dyDescent="0.25">
      <c r="A21" s="357" t="s">
        <v>767</v>
      </c>
      <c r="B21" s="357"/>
      <c r="C21" s="357"/>
      <c r="D21" s="357"/>
      <c r="E21" s="357"/>
      <c r="F21" s="357"/>
      <c r="G21" s="357"/>
      <c r="H21" s="121"/>
      <c r="I21" s="121"/>
      <c r="J21" s="89"/>
      <c r="K21" s="89"/>
    </row>
  </sheetData>
  <customSheetViews>
    <customSheetView guid="{500C2F4F-1743-499A-A051-20565DBF52B2}" scale="80" showPageBreaks="1" printArea="1" view="pageBreakPreview" showRuler="0">
      <selection activeCell="J29" sqref="J29"/>
      <pageMargins left="0.78740157480314965" right="0.39370078740157483" top="0.78740157480314965" bottom="0.78740157480314965" header="0.51181102362204722" footer="0.51181102362204722"/>
      <pageSetup paperSize="9" scale="80" orientation="landscape" r:id="rId1"/>
      <headerFooter alignWithMargins="0">
        <oddHeader xml:space="preserve">&amp;C&amp;18 </oddHeader>
      </headerFooter>
    </customSheetView>
  </customSheetViews>
  <mergeCells count="19">
    <mergeCell ref="A5:M5"/>
    <mergeCell ref="A7:M7"/>
    <mergeCell ref="A10:M10"/>
    <mergeCell ref="A8:M8"/>
    <mergeCell ref="B4:J4"/>
    <mergeCell ref="A21:G21"/>
    <mergeCell ref="A12:M12"/>
    <mergeCell ref="A13:M13"/>
    <mergeCell ref="J15:K15"/>
    <mergeCell ref="L15:M15"/>
    <mergeCell ref="C15:C16"/>
    <mergeCell ref="E15:E16"/>
    <mergeCell ref="F15:G15"/>
    <mergeCell ref="H15:I15"/>
    <mergeCell ref="A14:M14"/>
    <mergeCell ref="A15:A16"/>
    <mergeCell ref="D15:D16"/>
    <mergeCell ref="B15:B16"/>
    <mergeCell ref="A20:C20"/>
  </mergeCells>
  <pageMargins left="0.78740157480314965" right="0.39370078740157483" top="0.78740157480314965" bottom="0.78740157480314965" header="0.51181102362204722" footer="0.51181102362204722"/>
  <pageSetup paperSize="8" scale="71" orientation="landscape" r:id="rId2"/>
  <headerFooter alignWithMargins="0">
    <oddHeader xml:space="preserve">&amp;C&amp;18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L459"/>
  <sheetViews>
    <sheetView view="pageBreakPreview" zoomScale="75" zoomScaleNormal="70" zoomScaleSheetLayoutView="75" workbookViewId="0">
      <selection activeCell="E75" sqref="E75"/>
    </sheetView>
  </sheetViews>
  <sheetFormatPr defaultColWidth="9" defaultRowHeight="15.75" x14ac:dyDescent="0.25"/>
  <cols>
    <col min="1" max="1" width="9.75" style="36" customWidth="1"/>
    <col min="2" max="2" width="80.75" style="37" customWidth="1"/>
    <col min="3" max="3" width="9.625" style="38" bestFit="1" customWidth="1"/>
    <col min="4" max="4" width="9.375" style="38" customWidth="1"/>
    <col min="5" max="6" width="9.375" style="39" customWidth="1"/>
    <col min="7" max="7" width="9.375" style="40" customWidth="1"/>
    <col min="8" max="8" width="17.375" style="40" customWidth="1"/>
    <col min="9" max="9" width="11.25" style="40" hidden="1" customWidth="1"/>
    <col min="10" max="10" width="15.125" style="40" hidden="1" customWidth="1"/>
    <col min="11" max="12" width="9" style="40" hidden="1" customWidth="1"/>
    <col min="13" max="13" width="0" style="40" hidden="1" customWidth="1"/>
    <col min="14" max="16384" width="9" style="40"/>
  </cols>
  <sheetData>
    <row r="1" spans="1:8" ht="18.75" x14ac:dyDescent="0.25">
      <c r="H1" s="41" t="s">
        <v>764</v>
      </c>
    </row>
    <row r="2" spans="1:8" ht="18.75" x14ac:dyDescent="0.25">
      <c r="H2" s="41" t="s">
        <v>0</v>
      </c>
    </row>
    <row r="3" spans="1:8" ht="18.75" x14ac:dyDescent="0.3">
      <c r="H3" s="23" t="s">
        <v>770</v>
      </c>
    </row>
    <row r="4" spans="1:8" ht="18.75" x14ac:dyDescent="0.25">
      <c r="H4" s="41"/>
    </row>
    <row r="5" spans="1:8" ht="18.75" x14ac:dyDescent="0.25">
      <c r="H5" s="41"/>
    </row>
    <row r="6" spans="1:8" x14ac:dyDescent="0.25">
      <c r="A6" s="382" t="s">
        <v>792</v>
      </c>
      <c r="B6" s="382"/>
      <c r="C6" s="382"/>
      <c r="D6" s="382"/>
      <c r="E6" s="382"/>
      <c r="F6" s="382"/>
      <c r="G6" s="382"/>
      <c r="H6" s="382"/>
    </row>
    <row r="7" spans="1:8" ht="41.25" customHeight="1" x14ac:dyDescent="0.25">
      <c r="A7" s="382"/>
      <c r="B7" s="382"/>
      <c r="C7" s="382"/>
      <c r="D7" s="382"/>
      <c r="E7" s="382"/>
      <c r="F7" s="382"/>
      <c r="G7" s="382"/>
      <c r="H7" s="382"/>
    </row>
    <row r="9" spans="1:8" ht="18.75" x14ac:dyDescent="0.25">
      <c r="A9" s="129" t="s">
        <v>799</v>
      </c>
      <c r="B9" s="129"/>
      <c r="C9" s="129"/>
      <c r="D9" s="129"/>
      <c r="E9" s="129"/>
      <c r="F9" s="129"/>
      <c r="G9" s="129"/>
      <c r="H9" s="129"/>
    </row>
    <row r="10" spans="1:8" x14ac:dyDescent="0.25">
      <c r="B10" s="42" t="s">
        <v>71</v>
      </c>
    </row>
    <row r="11" spans="1:8" ht="18.75" x14ac:dyDescent="0.25">
      <c r="B11" s="43" t="s">
        <v>797</v>
      </c>
    </row>
    <row r="12" spans="1:8" ht="18.75" x14ac:dyDescent="0.25">
      <c r="A12" s="383" t="s">
        <v>800</v>
      </c>
      <c r="B12" s="383"/>
    </row>
    <row r="13" spans="1:8" ht="18.75" x14ac:dyDescent="0.25">
      <c r="B13" s="43"/>
    </row>
    <row r="14" spans="1:8" ht="18.75" x14ac:dyDescent="0.25">
      <c r="A14" s="384" t="s">
        <v>769</v>
      </c>
      <c r="B14" s="384"/>
    </row>
    <row r="15" spans="1:8" x14ac:dyDescent="0.25">
      <c r="A15" s="385" t="s">
        <v>153</v>
      </c>
      <c r="B15" s="385"/>
    </row>
    <row r="16" spans="1:8" x14ac:dyDescent="0.25">
      <c r="A16" s="40"/>
      <c r="B16" s="40"/>
      <c r="C16" s="40"/>
      <c r="D16" s="40"/>
      <c r="E16" s="40"/>
      <c r="F16" s="40"/>
    </row>
    <row r="17" spans="1:9" x14ac:dyDescent="0.25">
      <c r="A17" s="40"/>
      <c r="B17" s="40"/>
      <c r="C17" s="40"/>
      <c r="D17" s="40"/>
      <c r="E17" s="40"/>
      <c r="F17" s="40"/>
    </row>
    <row r="18" spans="1:9" ht="21" thickBot="1" x14ac:dyDescent="0.3">
      <c r="A18" s="380" t="s">
        <v>154</v>
      </c>
      <c r="B18" s="380"/>
      <c r="C18" s="380"/>
      <c r="D18" s="380"/>
      <c r="E18" s="380"/>
      <c r="F18" s="380"/>
      <c r="G18" s="380"/>
      <c r="H18" s="380"/>
    </row>
    <row r="19" spans="1:9" ht="63" customHeight="1" x14ac:dyDescent="0.25">
      <c r="A19" s="378" t="s">
        <v>75</v>
      </c>
      <c r="B19" s="386" t="s">
        <v>76</v>
      </c>
      <c r="C19" s="388" t="s">
        <v>155</v>
      </c>
      <c r="D19" s="364" t="s">
        <v>801</v>
      </c>
      <c r="E19" s="365"/>
      <c r="F19" s="366" t="s">
        <v>802</v>
      </c>
      <c r="G19" s="365"/>
      <c r="H19" s="367" t="s">
        <v>7</v>
      </c>
    </row>
    <row r="20" spans="1:9" ht="38.25" x14ac:dyDescent="0.25">
      <c r="A20" s="379"/>
      <c r="B20" s="387"/>
      <c r="C20" s="389"/>
      <c r="D20" s="122" t="s">
        <v>735</v>
      </c>
      <c r="E20" s="123" t="s">
        <v>10</v>
      </c>
      <c r="F20" s="123" t="s">
        <v>736</v>
      </c>
      <c r="G20" s="122" t="s">
        <v>734</v>
      </c>
      <c r="H20" s="368"/>
    </row>
    <row r="21" spans="1:9" s="45" customFormat="1" ht="16.5" thickBot="1" x14ac:dyDescent="0.3">
      <c r="A21" s="124">
        <v>1</v>
      </c>
      <c r="B21" s="125">
        <v>2</v>
      </c>
      <c r="C21" s="126">
        <v>3</v>
      </c>
      <c r="D21" s="127">
        <v>4</v>
      </c>
      <c r="E21" s="124">
        <v>5</v>
      </c>
      <c r="F21" s="124" t="s">
        <v>733</v>
      </c>
      <c r="G21" s="125">
        <v>7</v>
      </c>
      <c r="H21" s="125">
        <v>8</v>
      </c>
      <c r="I21" s="40"/>
    </row>
    <row r="22" spans="1:9" s="45" customFormat="1" ht="19.5" thickBot="1" x14ac:dyDescent="0.3">
      <c r="A22" s="372" t="s">
        <v>156</v>
      </c>
      <c r="B22" s="373"/>
      <c r="C22" s="373"/>
      <c r="D22" s="373"/>
      <c r="E22" s="373"/>
      <c r="F22" s="373"/>
      <c r="G22" s="373"/>
      <c r="H22" s="374"/>
      <c r="I22" s="40"/>
    </row>
    <row r="23" spans="1:9" s="151" customFormat="1" x14ac:dyDescent="0.25">
      <c r="A23" s="143" t="s">
        <v>77</v>
      </c>
      <c r="B23" s="144" t="s">
        <v>157</v>
      </c>
      <c r="C23" s="150" t="s">
        <v>790</v>
      </c>
      <c r="D23" s="220">
        <f>D29</f>
        <v>159.40020000000001</v>
      </c>
      <c r="E23" s="221">
        <f>E29+E31+E37</f>
        <v>164.74291431999998</v>
      </c>
      <c r="F23" s="170">
        <f>E23-D23</f>
        <v>5.3427143199999705</v>
      </c>
      <c r="G23" s="134">
        <f>E23/D23*100</f>
        <v>103.3517613654186</v>
      </c>
      <c r="H23" s="171"/>
      <c r="I23" s="72"/>
    </row>
    <row r="24" spans="1:9" s="151" customFormat="1" x14ac:dyDescent="0.25">
      <c r="A24" s="46" t="s">
        <v>78</v>
      </c>
      <c r="B24" s="47" t="s">
        <v>158</v>
      </c>
      <c r="C24" s="48" t="s">
        <v>790</v>
      </c>
      <c r="D24" s="222">
        <v>0</v>
      </c>
      <c r="E24" s="223">
        <v>0</v>
      </c>
      <c r="F24" s="179">
        <f t="shared" ref="F24:F37" si="0">E24-D24</f>
        <v>0</v>
      </c>
      <c r="G24" s="135">
        <v>0</v>
      </c>
      <c r="H24" s="180"/>
      <c r="I24" s="72"/>
    </row>
    <row r="25" spans="1:9" s="151" customFormat="1" ht="31.5" x14ac:dyDescent="0.25">
      <c r="A25" s="46" t="s">
        <v>80</v>
      </c>
      <c r="B25" s="49" t="s">
        <v>159</v>
      </c>
      <c r="C25" s="48" t="s">
        <v>790</v>
      </c>
      <c r="D25" s="222">
        <v>0</v>
      </c>
      <c r="E25" s="223">
        <v>0</v>
      </c>
      <c r="F25" s="179">
        <f t="shared" si="0"/>
        <v>0</v>
      </c>
      <c r="G25" s="135">
        <v>0</v>
      </c>
      <c r="H25" s="180"/>
      <c r="I25" s="72"/>
    </row>
    <row r="26" spans="1:9" s="151" customFormat="1" ht="31.5" x14ac:dyDescent="0.25">
      <c r="A26" s="46" t="s">
        <v>93</v>
      </c>
      <c r="B26" s="49" t="s">
        <v>160</v>
      </c>
      <c r="C26" s="48" t="s">
        <v>790</v>
      </c>
      <c r="D26" s="222">
        <v>0</v>
      </c>
      <c r="E26" s="223">
        <v>0</v>
      </c>
      <c r="F26" s="179">
        <f t="shared" si="0"/>
        <v>0</v>
      </c>
      <c r="G26" s="135">
        <v>0</v>
      </c>
      <c r="H26" s="180"/>
      <c r="I26" s="72"/>
    </row>
    <row r="27" spans="1:9" s="151" customFormat="1" ht="31.5" x14ac:dyDescent="0.25">
      <c r="A27" s="46" t="s">
        <v>94</v>
      </c>
      <c r="B27" s="49" t="s">
        <v>161</v>
      </c>
      <c r="C27" s="48" t="s">
        <v>790</v>
      </c>
      <c r="D27" s="222">
        <v>0</v>
      </c>
      <c r="E27" s="223">
        <v>0</v>
      </c>
      <c r="F27" s="179">
        <f t="shared" si="0"/>
        <v>0</v>
      </c>
      <c r="G27" s="135">
        <v>0</v>
      </c>
      <c r="H27" s="180"/>
      <c r="I27" s="72"/>
    </row>
    <row r="28" spans="1:9" s="151" customFormat="1" x14ac:dyDescent="0.25">
      <c r="A28" s="46" t="s">
        <v>96</v>
      </c>
      <c r="B28" s="47" t="s">
        <v>162</v>
      </c>
      <c r="C28" s="48" t="s">
        <v>790</v>
      </c>
      <c r="D28" s="222">
        <v>0</v>
      </c>
      <c r="E28" s="223">
        <v>0</v>
      </c>
      <c r="F28" s="179">
        <f t="shared" si="0"/>
        <v>0</v>
      </c>
      <c r="G28" s="135">
        <v>0</v>
      </c>
      <c r="H28" s="180"/>
      <c r="I28" s="72"/>
    </row>
    <row r="29" spans="1:9" s="151" customFormat="1" x14ac:dyDescent="0.25">
      <c r="A29" s="46" t="s">
        <v>119</v>
      </c>
      <c r="B29" s="47" t="s">
        <v>163</v>
      </c>
      <c r="C29" s="48" t="s">
        <v>790</v>
      </c>
      <c r="D29" s="222">
        <v>159.40020000000001</v>
      </c>
      <c r="E29" s="224">
        <f>177.63623062-19.58486471</f>
        <v>158.05136590999999</v>
      </c>
      <c r="F29" s="179">
        <f>E29-D29</f>
        <v>-1.3488340900000253</v>
      </c>
      <c r="G29" s="135">
        <f>E29/D29*100</f>
        <v>99.1538065259642</v>
      </c>
      <c r="H29" s="180"/>
      <c r="I29" s="72"/>
    </row>
    <row r="30" spans="1:9" s="151" customFormat="1" x14ac:dyDescent="0.25">
      <c r="A30" s="46" t="s">
        <v>120</v>
      </c>
      <c r="B30" s="47" t="s">
        <v>164</v>
      </c>
      <c r="C30" s="48" t="s">
        <v>790</v>
      </c>
      <c r="D30" s="222">
        <v>0</v>
      </c>
      <c r="E30" s="223">
        <v>0</v>
      </c>
      <c r="F30" s="179">
        <f t="shared" si="0"/>
        <v>0</v>
      </c>
      <c r="G30" s="135">
        <v>0</v>
      </c>
      <c r="H30" s="180"/>
      <c r="I30" s="72"/>
    </row>
    <row r="31" spans="1:9" s="151" customFormat="1" x14ac:dyDescent="0.25">
      <c r="A31" s="46" t="s">
        <v>165</v>
      </c>
      <c r="B31" s="47" t="s">
        <v>166</v>
      </c>
      <c r="C31" s="48" t="s">
        <v>790</v>
      </c>
      <c r="D31" s="222">
        <v>0</v>
      </c>
      <c r="E31" s="223">
        <f>7.3522957-887.0958/1000</f>
        <v>6.4651999</v>
      </c>
      <c r="F31" s="179">
        <f t="shared" si="0"/>
        <v>6.4651999</v>
      </c>
      <c r="G31" s="135">
        <v>0</v>
      </c>
      <c r="H31" s="180"/>
      <c r="I31" s="72"/>
    </row>
    <row r="32" spans="1:9" s="151" customFormat="1" x14ac:dyDescent="0.25">
      <c r="A32" s="46" t="s">
        <v>167</v>
      </c>
      <c r="B32" s="47" t="s">
        <v>168</v>
      </c>
      <c r="C32" s="48" t="s">
        <v>790</v>
      </c>
      <c r="D32" s="222">
        <v>0</v>
      </c>
      <c r="E32" s="223">
        <v>0</v>
      </c>
      <c r="F32" s="179">
        <f t="shared" si="0"/>
        <v>0</v>
      </c>
      <c r="G32" s="135">
        <v>0</v>
      </c>
      <c r="H32" s="180"/>
      <c r="I32" s="72"/>
    </row>
    <row r="33" spans="1:10" s="151" customFormat="1" x14ac:dyDescent="0.25">
      <c r="A33" s="46" t="s">
        <v>169</v>
      </c>
      <c r="B33" s="47" t="s">
        <v>170</v>
      </c>
      <c r="C33" s="48" t="s">
        <v>790</v>
      </c>
      <c r="D33" s="222">
        <v>0</v>
      </c>
      <c r="E33" s="223">
        <v>0</v>
      </c>
      <c r="F33" s="179">
        <f t="shared" si="0"/>
        <v>0</v>
      </c>
      <c r="G33" s="135">
        <v>0</v>
      </c>
      <c r="H33" s="180"/>
      <c r="I33" s="72"/>
    </row>
    <row r="34" spans="1:10" s="151" customFormat="1" ht="31.5" x14ac:dyDescent="0.25">
      <c r="A34" s="46" t="s">
        <v>171</v>
      </c>
      <c r="B34" s="49" t="s">
        <v>172</v>
      </c>
      <c r="C34" s="48" t="s">
        <v>790</v>
      </c>
      <c r="D34" s="222">
        <v>0</v>
      </c>
      <c r="E34" s="223">
        <v>0</v>
      </c>
      <c r="F34" s="179">
        <f t="shared" si="0"/>
        <v>0</v>
      </c>
      <c r="G34" s="135">
        <v>0</v>
      </c>
      <c r="H34" s="180"/>
      <c r="I34" s="72"/>
    </row>
    <row r="35" spans="1:10" s="151" customFormat="1" x14ac:dyDescent="0.25">
      <c r="A35" s="46" t="s">
        <v>173</v>
      </c>
      <c r="B35" s="50" t="s">
        <v>91</v>
      </c>
      <c r="C35" s="48" t="s">
        <v>790</v>
      </c>
      <c r="D35" s="222">
        <v>0</v>
      </c>
      <c r="E35" s="223">
        <v>0</v>
      </c>
      <c r="F35" s="179">
        <f t="shared" si="0"/>
        <v>0</v>
      </c>
      <c r="G35" s="135">
        <v>0</v>
      </c>
      <c r="H35" s="180"/>
      <c r="I35" s="72"/>
    </row>
    <row r="36" spans="1:10" s="151" customFormat="1" x14ac:dyDescent="0.25">
      <c r="A36" s="46" t="s">
        <v>174</v>
      </c>
      <c r="B36" s="50" t="s">
        <v>92</v>
      </c>
      <c r="C36" s="48" t="s">
        <v>790</v>
      </c>
      <c r="D36" s="222">
        <v>0</v>
      </c>
      <c r="E36" s="223">
        <v>0</v>
      </c>
      <c r="F36" s="179">
        <f t="shared" si="0"/>
        <v>0</v>
      </c>
      <c r="G36" s="135">
        <v>0</v>
      </c>
      <c r="H36" s="180"/>
      <c r="I36" s="72"/>
    </row>
    <row r="37" spans="1:10" s="151" customFormat="1" ht="16.5" thickBot="1" x14ac:dyDescent="0.3">
      <c r="A37" s="46" t="s">
        <v>175</v>
      </c>
      <c r="B37" s="47" t="s">
        <v>176</v>
      </c>
      <c r="C37" s="57" t="s">
        <v>790</v>
      </c>
      <c r="D37" s="225">
        <v>0</v>
      </c>
      <c r="E37" s="186">
        <f>253.86368/1000-27.51517/1000</f>
        <v>0.22634850999999998</v>
      </c>
      <c r="F37" s="226">
        <f t="shared" si="0"/>
        <v>0.22634850999999998</v>
      </c>
      <c r="G37" s="136">
        <v>0</v>
      </c>
      <c r="H37" s="188"/>
      <c r="I37" s="72"/>
    </row>
    <row r="38" spans="1:10" s="151" customFormat="1" ht="31.5" x14ac:dyDescent="0.25">
      <c r="A38" s="46" t="s">
        <v>124</v>
      </c>
      <c r="B38" s="144" t="s">
        <v>177</v>
      </c>
      <c r="C38" s="59" t="s">
        <v>790</v>
      </c>
      <c r="D38" s="227">
        <f>D44</f>
        <v>163.86669999999998</v>
      </c>
      <c r="E38" s="228">
        <f>E39+E43+E44+E45+E46+E47+E48+E49+E52</f>
        <v>182.94035044000003</v>
      </c>
      <c r="F38" s="229">
        <f>E38-D38</f>
        <v>19.073650440000051</v>
      </c>
      <c r="G38" s="137">
        <f>E38/D38*100</f>
        <v>111.63973549232398</v>
      </c>
      <c r="H38" s="230"/>
      <c r="I38" s="235">
        <f>163.8667-D38</f>
        <v>0</v>
      </c>
      <c r="J38" s="45"/>
    </row>
    <row r="39" spans="1:10" s="151" customFormat="1" x14ac:dyDescent="0.25">
      <c r="A39" s="46" t="s">
        <v>126</v>
      </c>
      <c r="B39" s="47" t="s">
        <v>158</v>
      </c>
      <c r="C39" s="48" t="s">
        <v>790</v>
      </c>
      <c r="D39" s="222">
        <v>0</v>
      </c>
      <c r="E39" s="231">
        <f>E40+E41+E42</f>
        <v>0</v>
      </c>
      <c r="F39" s="179">
        <f t="shared" ref="F39:F76" si="1">E39-D39</f>
        <v>0</v>
      </c>
      <c r="G39" s="135">
        <v>0</v>
      </c>
      <c r="H39" s="180"/>
      <c r="I39" s="40"/>
      <c r="J39" s="45"/>
    </row>
    <row r="40" spans="1:10" s="151" customFormat="1" ht="31.5" x14ac:dyDescent="0.25">
      <c r="A40" s="46" t="s">
        <v>178</v>
      </c>
      <c r="B40" s="51" t="s">
        <v>159</v>
      </c>
      <c r="C40" s="48" t="s">
        <v>790</v>
      </c>
      <c r="D40" s="222">
        <v>0</v>
      </c>
      <c r="E40" s="231">
        <v>0</v>
      </c>
      <c r="F40" s="179">
        <f t="shared" si="1"/>
        <v>0</v>
      </c>
      <c r="G40" s="135">
        <v>0</v>
      </c>
      <c r="H40" s="180"/>
      <c r="I40" s="40"/>
      <c r="J40" s="45"/>
    </row>
    <row r="41" spans="1:10" s="151" customFormat="1" ht="31.5" x14ac:dyDescent="0.25">
      <c r="A41" s="46" t="s">
        <v>179</v>
      </c>
      <c r="B41" s="51" t="s">
        <v>160</v>
      </c>
      <c r="C41" s="48" t="s">
        <v>790</v>
      </c>
      <c r="D41" s="222">
        <v>0</v>
      </c>
      <c r="E41" s="231">
        <v>0</v>
      </c>
      <c r="F41" s="179">
        <f t="shared" si="1"/>
        <v>0</v>
      </c>
      <c r="G41" s="135">
        <v>0</v>
      </c>
      <c r="H41" s="180"/>
      <c r="I41" s="40"/>
      <c r="J41" s="45"/>
    </row>
    <row r="42" spans="1:10" s="151" customFormat="1" ht="31.5" x14ac:dyDescent="0.25">
      <c r="A42" s="46" t="s">
        <v>180</v>
      </c>
      <c r="B42" s="51" t="s">
        <v>161</v>
      </c>
      <c r="C42" s="48" t="s">
        <v>790</v>
      </c>
      <c r="D42" s="222">
        <v>0</v>
      </c>
      <c r="E42" s="231">
        <v>0</v>
      </c>
      <c r="F42" s="179">
        <f t="shared" si="1"/>
        <v>0</v>
      </c>
      <c r="G42" s="135">
        <v>0</v>
      </c>
      <c r="H42" s="180"/>
      <c r="I42" s="40"/>
      <c r="J42" s="45"/>
    </row>
    <row r="43" spans="1:10" s="151" customFormat="1" x14ac:dyDescent="0.25">
      <c r="A43" s="46" t="s">
        <v>128</v>
      </c>
      <c r="B43" s="47" t="s">
        <v>162</v>
      </c>
      <c r="C43" s="48" t="s">
        <v>790</v>
      </c>
      <c r="D43" s="222">
        <v>0</v>
      </c>
      <c r="E43" s="231">
        <v>0</v>
      </c>
      <c r="F43" s="179">
        <f t="shared" si="1"/>
        <v>0</v>
      </c>
      <c r="G43" s="135">
        <v>0</v>
      </c>
      <c r="H43" s="180"/>
      <c r="I43" s="40"/>
      <c r="J43" s="45"/>
    </row>
    <row r="44" spans="1:10" s="151" customFormat="1" x14ac:dyDescent="0.25">
      <c r="A44" s="46" t="s">
        <v>130</v>
      </c>
      <c r="B44" s="47" t="s">
        <v>163</v>
      </c>
      <c r="C44" s="48" t="s">
        <v>790</v>
      </c>
      <c r="D44" s="222">
        <f>D53+D62+D68+D69+D70+D73</f>
        <v>163.86669999999998</v>
      </c>
      <c r="E44" s="231">
        <v>177.25802014000001</v>
      </c>
      <c r="F44" s="179">
        <f>E44-D44</f>
        <v>13.391320140000033</v>
      </c>
      <c r="G44" s="135">
        <f>E44/D44*100</f>
        <v>108.17208141739599</v>
      </c>
      <c r="H44" s="180"/>
      <c r="I44" s="40"/>
      <c r="J44" s="45"/>
    </row>
    <row r="45" spans="1:10" s="151" customFormat="1" x14ac:dyDescent="0.25">
      <c r="A45" s="46" t="s">
        <v>131</v>
      </c>
      <c r="B45" s="47" t="s">
        <v>164</v>
      </c>
      <c r="C45" s="48" t="s">
        <v>790</v>
      </c>
      <c r="D45" s="222">
        <v>0</v>
      </c>
      <c r="E45" s="231">
        <v>0</v>
      </c>
      <c r="F45" s="179">
        <f t="shared" si="1"/>
        <v>0</v>
      </c>
      <c r="G45" s="135">
        <v>0</v>
      </c>
      <c r="H45" s="180"/>
      <c r="I45" s="40"/>
      <c r="J45" s="45"/>
    </row>
    <row r="46" spans="1:10" s="151" customFormat="1" x14ac:dyDescent="0.25">
      <c r="A46" s="46" t="s">
        <v>133</v>
      </c>
      <c r="B46" s="47" t="s">
        <v>166</v>
      </c>
      <c r="C46" s="48" t="s">
        <v>790</v>
      </c>
      <c r="D46" s="222">
        <v>0</v>
      </c>
      <c r="E46" s="231">
        <v>5.6516384899999998</v>
      </c>
      <c r="F46" s="179">
        <f t="shared" si="1"/>
        <v>5.6516384899999998</v>
      </c>
      <c r="G46" s="135">
        <v>0</v>
      </c>
      <c r="H46" s="180"/>
      <c r="I46" s="40"/>
      <c r="J46" s="45"/>
    </row>
    <row r="47" spans="1:10" s="151" customFormat="1" x14ac:dyDescent="0.25">
      <c r="A47" s="46" t="s">
        <v>143</v>
      </c>
      <c r="B47" s="47" t="s">
        <v>168</v>
      </c>
      <c r="C47" s="48" t="s">
        <v>790</v>
      </c>
      <c r="D47" s="222">
        <v>0</v>
      </c>
      <c r="E47" s="231">
        <v>0</v>
      </c>
      <c r="F47" s="179">
        <f t="shared" si="1"/>
        <v>0</v>
      </c>
      <c r="G47" s="135">
        <v>0</v>
      </c>
      <c r="H47" s="180"/>
      <c r="I47" s="40"/>
      <c r="J47" s="45"/>
    </row>
    <row r="48" spans="1:10" s="151" customFormat="1" x14ac:dyDescent="0.25">
      <c r="A48" s="46" t="s">
        <v>145</v>
      </c>
      <c r="B48" s="47" t="s">
        <v>170</v>
      </c>
      <c r="C48" s="48" t="s">
        <v>790</v>
      </c>
      <c r="D48" s="222">
        <v>0</v>
      </c>
      <c r="E48" s="231">
        <v>0</v>
      </c>
      <c r="F48" s="179">
        <f t="shared" si="1"/>
        <v>0</v>
      </c>
      <c r="G48" s="135">
        <v>0</v>
      </c>
      <c r="H48" s="180"/>
      <c r="I48" s="40"/>
      <c r="J48" s="45"/>
    </row>
    <row r="49" spans="1:10" s="151" customFormat="1" ht="31.5" x14ac:dyDescent="0.25">
      <c r="A49" s="46" t="s">
        <v>181</v>
      </c>
      <c r="B49" s="49" t="s">
        <v>172</v>
      </c>
      <c r="C49" s="48" t="s">
        <v>790</v>
      </c>
      <c r="D49" s="222">
        <v>0</v>
      </c>
      <c r="E49" s="231">
        <v>0</v>
      </c>
      <c r="F49" s="179">
        <f t="shared" si="1"/>
        <v>0</v>
      </c>
      <c r="G49" s="135">
        <v>0</v>
      </c>
      <c r="H49" s="180"/>
      <c r="I49" s="40"/>
      <c r="J49" s="45"/>
    </row>
    <row r="50" spans="1:10" s="151" customFormat="1" x14ac:dyDescent="0.25">
      <c r="A50" s="46" t="s">
        <v>182</v>
      </c>
      <c r="B50" s="51" t="s">
        <v>91</v>
      </c>
      <c r="C50" s="48" t="s">
        <v>790</v>
      </c>
      <c r="D50" s="222">
        <v>0</v>
      </c>
      <c r="E50" s="231">
        <v>0</v>
      </c>
      <c r="F50" s="179">
        <f t="shared" si="1"/>
        <v>0</v>
      </c>
      <c r="G50" s="135">
        <v>0</v>
      </c>
      <c r="H50" s="180"/>
      <c r="I50" s="40"/>
      <c r="J50" s="45"/>
    </row>
    <row r="51" spans="1:10" s="151" customFormat="1" x14ac:dyDescent="0.25">
      <c r="A51" s="46" t="s">
        <v>183</v>
      </c>
      <c r="B51" s="51" t="s">
        <v>92</v>
      </c>
      <c r="C51" s="48" t="s">
        <v>790</v>
      </c>
      <c r="D51" s="222">
        <v>0</v>
      </c>
      <c r="E51" s="231">
        <v>0</v>
      </c>
      <c r="F51" s="179">
        <f t="shared" si="1"/>
        <v>0</v>
      </c>
      <c r="G51" s="135">
        <v>0</v>
      </c>
      <c r="H51" s="180"/>
      <c r="I51" s="40"/>
      <c r="J51" s="45"/>
    </row>
    <row r="52" spans="1:10" s="151" customFormat="1" x14ac:dyDescent="0.25">
      <c r="A52" s="46" t="s">
        <v>184</v>
      </c>
      <c r="B52" s="47" t="s">
        <v>176</v>
      </c>
      <c r="C52" s="48" t="s">
        <v>790</v>
      </c>
      <c r="D52" s="232">
        <v>0</v>
      </c>
      <c r="E52" s="231">
        <f>30.69181/1000</f>
        <v>3.069181E-2</v>
      </c>
      <c r="F52" s="179">
        <f t="shared" si="1"/>
        <v>3.069181E-2</v>
      </c>
      <c r="G52" s="135">
        <v>0</v>
      </c>
      <c r="H52" s="180"/>
      <c r="I52" s="40"/>
      <c r="J52" s="45"/>
    </row>
    <row r="53" spans="1:10" s="151" customFormat="1" x14ac:dyDescent="0.25">
      <c r="A53" s="46" t="s">
        <v>185</v>
      </c>
      <c r="B53" s="52" t="s">
        <v>186</v>
      </c>
      <c r="C53" s="48" t="s">
        <v>790</v>
      </c>
      <c r="D53" s="233">
        <f>D55+D60+D54</f>
        <v>63.8718</v>
      </c>
      <c r="E53" s="231">
        <f>E55+E60+E54</f>
        <v>51.260881869999999</v>
      </c>
      <c r="F53" s="179">
        <f t="shared" si="1"/>
        <v>-12.610918130000002</v>
      </c>
      <c r="G53" s="135">
        <f>E53/D53*100</f>
        <v>80.255890502537895</v>
      </c>
      <c r="H53" s="180"/>
      <c r="I53" s="236">
        <f>E53+E62+E68+E69+E70+E73</f>
        <v>187.14785612999958</v>
      </c>
      <c r="J53" s="45"/>
    </row>
    <row r="54" spans="1:10" s="151" customFormat="1" x14ac:dyDescent="0.25">
      <c r="A54" s="46" t="s">
        <v>178</v>
      </c>
      <c r="B54" s="51" t="s">
        <v>187</v>
      </c>
      <c r="C54" s="48" t="s">
        <v>790</v>
      </c>
      <c r="D54" s="232">
        <v>0.46329999999999999</v>
      </c>
      <c r="E54" s="224">
        <f>41.68687/1000</f>
        <v>4.1686870000000001E-2</v>
      </c>
      <c r="F54" s="179">
        <f t="shared" si="1"/>
        <v>-0.42161313</v>
      </c>
      <c r="G54" s="135">
        <v>0</v>
      </c>
      <c r="H54" s="180"/>
      <c r="I54" s="40">
        <v>187.14785613000001</v>
      </c>
      <c r="J54" s="237">
        <f>I53-I54</f>
        <v>-4.2632564145606011E-13</v>
      </c>
    </row>
    <row r="55" spans="1:10" s="151" customFormat="1" x14ac:dyDescent="0.25">
      <c r="A55" s="46" t="s">
        <v>179</v>
      </c>
      <c r="B55" s="50" t="s">
        <v>188</v>
      </c>
      <c r="C55" s="48" t="s">
        <v>790</v>
      </c>
      <c r="D55" s="232">
        <f>D56</f>
        <v>62.633800000000001</v>
      </c>
      <c r="E55" s="231">
        <f>E56</f>
        <v>50.102497800000002</v>
      </c>
      <c r="F55" s="179">
        <f t="shared" si="1"/>
        <v>-12.531302199999999</v>
      </c>
      <c r="G55" s="135">
        <f>E55/D55*100</f>
        <v>79.992748005070752</v>
      </c>
      <c r="H55" s="180"/>
      <c r="I55" s="72"/>
    </row>
    <row r="56" spans="1:10" s="151" customFormat="1" x14ac:dyDescent="0.25">
      <c r="A56" s="46" t="s">
        <v>189</v>
      </c>
      <c r="B56" s="53" t="s">
        <v>190</v>
      </c>
      <c r="C56" s="48" t="s">
        <v>790</v>
      </c>
      <c r="D56" s="232">
        <v>62.633800000000001</v>
      </c>
      <c r="E56" s="224">
        <f>E57</f>
        <v>50.102497800000002</v>
      </c>
      <c r="F56" s="179">
        <f t="shared" si="1"/>
        <v>-12.531302199999999</v>
      </c>
      <c r="G56" s="135">
        <f>E56/D56*100</f>
        <v>79.992748005070752</v>
      </c>
      <c r="H56" s="180"/>
      <c r="I56" s="72"/>
    </row>
    <row r="57" spans="1:10" s="151" customFormat="1" ht="31.5" x14ac:dyDescent="0.25">
      <c r="A57" s="46" t="s">
        <v>191</v>
      </c>
      <c r="B57" s="152" t="s">
        <v>192</v>
      </c>
      <c r="C57" s="48" t="s">
        <v>790</v>
      </c>
      <c r="D57" s="232">
        <f>D56</f>
        <v>62.633800000000001</v>
      </c>
      <c r="E57" s="224">
        <v>50.102497800000002</v>
      </c>
      <c r="F57" s="179">
        <f t="shared" si="1"/>
        <v>-12.531302199999999</v>
      </c>
      <c r="G57" s="135">
        <f>E57/D57*100</f>
        <v>79.992748005070752</v>
      </c>
      <c r="H57" s="180"/>
      <c r="I57" s="72"/>
    </row>
    <row r="58" spans="1:10" s="151" customFormat="1" x14ac:dyDescent="0.25">
      <c r="A58" s="46" t="s">
        <v>193</v>
      </c>
      <c r="B58" s="152" t="s">
        <v>194</v>
      </c>
      <c r="C58" s="48" t="s">
        <v>790</v>
      </c>
      <c r="D58" s="232">
        <v>0</v>
      </c>
      <c r="E58" s="231">
        <v>0</v>
      </c>
      <c r="F58" s="179">
        <f t="shared" si="1"/>
        <v>0</v>
      </c>
      <c r="G58" s="135">
        <v>0</v>
      </c>
      <c r="H58" s="180"/>
      <c r="I58" s="72"/>
    </row>
    <row r="59" spans="1:10" s="151" customFormat="1" x14ac:dyDescent="0.25">
      <c r="A59" s="46" t="s">
        <v>195</v>
      </c>
      <c r="B59" s="53" t="s">
        <v>196</v>
      </c>
      <c r="C59" s="48" t="s">
        <v>790</v>
      </c>
      <c r="D59" s="232">
        <v>0</v>
      </c>
      <c r="E59" s="231">
        <v>0</v>
      </c>
      <c r="F59" s="179">
        <f t="shared" si="1"/>
        <v>0</v>
      </c>
      <c r="G59" s="135">
        <v>0</v>
      </c>
      <c r="H59" s="180"/>
      <c r="I59" s="72"/>
    </row>
    <row r="60" spans="1:10" s="151" customFormat="1" x14ac:dyDescent="0.25">
      <c r="A60" s="46" t="s">
        <v>180</v>
      </c>
      <c r="B60" s="50" t="s">
        <v>197</v>
      </c>
      <c r="C60" s="48" t="s">
        <v>790</v>
      </c>
      <c r="D60" s="232">
        <v>0.77470000000000006</v>
      </c>
      <c r="E60" s="224">
        <v>1.1166971999999999</v>
      </c>
      <c r="F60" s="179">
        <f t="shared" si="1"/>
        <v>0.34199719999999989</v>
      </c>
      <c r="G60" s="135">
        <f>E60/D60*100</f>
        <v>144.14575964889633</v>
      </c>
      <c r="H60" s="180"/>
      <c r="I60" s="72"/>
    </row>
    <row r="61" spans="1:10" s="151" customFormat="1" x14ac:dyDescent="0.25">
      <c r="A61" s="46" t="s">
        <v>198</v>
      </c>
      <c r="B61" s="50" t="s">
        <v>199</v>
      </c>
      <c r="C61" s="48" t="s">
        <v>790</v>
      </c>
      <c r="D61" s="232">
        <v>0</v>
      </c>
      <c r="E61" s="231">
        <v>0</v>
      </c>
      <c r="F61" s="179">
        <f t="shared" si="1"/>
        <v>0</v>
      </c>
      <c r="G61" s="135">
        <v>0</v>
      </c>
      <c r="H61" s="180"/>
      <c r="I61" s="72"/>
    </row>
    <row r="62" spans="1:10" s="151" customFormat="1" x14ac:dyDescent="0.25">
      <c r="A62" s="46" t="s">
        <v>200</v>
      </c>
      <c r="B62" s="52" t="s">
        <v>201</v>
      </c>
      <c r="C62" s="48" t="s">
        <v>790</v>
      </c>
      <c r="D62" s="233">
        <f>D63+D67</f>
        <v>56.712699999999998</v>
      </c>
      <c r="E62" s="231">
        <f>E63+E67</f>
        <v>55.137407599999598</v>
      </c>
      <c r="F62" s="179">
        <f t="shared" si="1"/>
        <v>-1.5752924000004001</v>
      </c>
      <c r="G62" s="135">
        <f>E62/D62*100</f>
        <v>97.222328684755979</v>
      </c>
      <c r="H62" s="180"/>
      <c r="I62" s="72"/>
    </row>
    <row r="63" spans="1:10" s="151" customFormat="1" ht="31.5" x14ac:dyDescent="0.25">
      <c r="A63" s="46" t="s">
        <v>202</v>
      </c>
      <c r="B63" s="51" t="s">
        <v>203</v>
      </c>
      <c r="C63" s="48" t="s">
        <v>790</v>
      </c>
      <c r="D63" s="232">
        <v>0</v>
      </c>
      <c r="E63" s="224">
        <v>0</v>
      </c>
      <c r="F63" s="179">
        <f t="shared" si="1"/>
        <v>0</v>
      </c>
      <c r="G63" s="135">
        <v>0</v>
      </c>
      <c r="H63" s="180"/>
      <c r="I63" s="72"/>
    </row>
    <row r="64" spans="1:10" s="151" customFormat="1" ht="31.5" x14ac:dyDescent="0.25">
      <c r="A64" s="46" t="s">
        <v>204</v>
      </c>
      <c r="B64" s="51" t="s">
        <v>205</v>
      </c>
      <c r="C64" s="48" t="s">
        <v>790</v>
      </c>
      <c r="D64" s="232">
        <v>0</v>
      </c>
      <c r="E64" s="231">
        <v>0</v>
      </c>
      <c r="F64" s="179">
        <f t="shared" si="1"/>
        <v>0</v>
      </c>
      <c r="G64" s="135">
        <v>0</v>
      </c>
      <c r="H64" s="180"/>
      <c r="I64" s="72"/>
    </row>
    <row r="65" spans="1:9" s="151" customFormat="1" x14ac:dyDescent="0.25">
      <c r="A65" s="46" t="s">
        <v>206</v>
      </c>
      <c r="B65" s="50" t="s">
        <v>207</v>
      </c>
      <c r="C65" s="48" t="s">
        <v>790</v>
      </c>
      <c r="D65" s="222">
        <v>0</v>
      </c>
      <c r="E65" s="231">
        <v>0</v>
      </c>
      <c r="F65" s="179">
        <f t="shared" si="1"/>
        <v>0</v>
      </c>
      <c r="G65" s="135">
        <v>0</v>
      </c>
      <c r="H65" s="180"/>
      <c r="I65" s="72"/>
    </row>
    <row r="66" spans="1:9" s="151" customFormat="1" x14ac:dyDescent="0.25">
      <c r="A66" s="46" t="s">
        <v>208</v>
      </c>
      <c r="B66" s="50" t="s">
        <v>209</v>
      </c>
      <c r="C66" s="48" t="s">
        <v>790</v>
      </c>
      <c r="D66" s="222">
        <v>0</v>
      </c>
      <c r="E66" s="231">
        <v>0</v>
      </c>
      <c r="F66" s="179">
        <f t="shared" si="1"/>
        <v>0</v>
      </c>
      <c r="G66" s="135">
        <v>0</v>
      </c>
      <c r="H66" s="180"/>
      <c r="I66" s="72"/>
    </row>
    <row r="67" spans="1:9" s="151" customFormat="1" x14ac:dyDescent="0.25">
      <c r="A67" s="46" t="s">
        <v>210</v>
      </c>
      <c r="B67" s="50" t="s">
        <v>211</v>
      </c>
      <c r="C67" s="48" t="s">
        <v>790</v>
      </c>
      <c r="D67" s="222">
        <f>55.0961+1.6166</f>
        <v>56.712699999999998</v>
      </c>
      <c r="E67" s="224">
        <v>55.137407599999598</v>
      </c>
      <c r="F67" s="179">
        <f t="shared" si="1"/>
        <v>-1.5752924000004001</v>
      </c>
      <c r="G67" s="135">
        <f>E67/D67*100</f>
        <v>97.222328684755979</v>
      </c>
      <c r="H67" s="180"/>
      <c r="I67" s="72"/>
    </row>
    <row r="68" spans="1:9" s="151" customFormat="1" x14ac:dyDescent="0.25">
      <c r="A68" s="46" t="s">
        <v>212</v>
      </c>
      <c r="B68" s="52" t="s">
        <v>213</v>
      </c>
      <c r="C68" s="48" t="s">
        <v>790</v>
      </c>
      <c r="D68" s="222">
        <f>8.782+2.6697</f>
        <v>11.451700000000001</v>
      </c>
      <c r="E68" s="224">
        <f>11.46352977+2.31016345</f>
        <v>13.773693219999998</v>
      </c>
      <c r="F68" s="179">
        <f t="shared" si="1"/>
        <v>2.3219932199999977</v>
      </c>
      <c r="G68" s="135">
        <f>E68/D68*100</f>
        <v>120.27640629775489</v>
      </c>
      <c r="H68" s="180"/>
      <c r="I68" s="72"/>
    </row>
    <row r="69" spans="1:9" s="151" customFormat="1" x14ac:dyDescent="0.25">
      <c r="A69" s="46" t="s">
        <v>214</v>
      </c>
      <c r="B69" s="52" t="s">
        <v>215</v>
      </c>
      <c r="C69" s="48" t="s">
        <v>790</v>
      </c>
      <c r="D69" s="222">
        <v>0</v>
      </c>
      <c r="E69" s="224">
        <v>26.16260192</v>
      </c>
      <c r="F69" s="179">
        <f t="shared" si="1"/>
        <v>26.16260192</v>
      </c>
      <c r="G69" s="135">
        <v>0</v>
      </c>
      <c r="H69" s="180"/>
      <c r="I69" s="72"/>
    </row>
    <row r="70" spans="1:9" s="151" customFormat="1" x14ac:dyDescent="0.25">
      <c r="A70" s="46" t="s">
        <v>216</v>
      </c>
      <c r="B70" s="52" t="s">
        <v>217</v>
      </c>
      <c r="C70" s="48" t="s">
        <v>790</v>
      </c>
      <c r="D70" s="222">
        <f>D71+D72</f>
        <v>5.5899999999999998E-2</v>
      </c>
      <c r="E70" s="231">
        <f>E71+E72</f>
        <v>0.13480734</v>
      </c>
      <c r="F70" s="179">
        <f t="shared" si="1"/>
        <v>7.8907339999999992E-2</v>
      </c>
      <c r="G70" s="135">
        <f>E70/D70*100</f>
        <v>241.15803220035778</v>
      </c>
      <c r="H70" s="180"/>
      <c r="I70" s="72"/>
    </row>
    <row r="71" spans="1:9" s="151" customFormat="1" x14ac:dyDescent="0.25">
      <c r="A71" s="46" t="s">
        <v>135</v>
      </c>
      <c r="B71" s="50" t="s">
        <v>218</v>
      </c>
      <c r="C71" s="48" t="s">
        <v>790</v>
      </c>
      <c r="D71" s="222">
        <v>0</v>
      </c>
      <c r="E71" s="231">
        <f>72.0983233679806/1000</f>
        <v>7.2098323367980596E-2</v>
      </c>
      <c r="F71" s="179">
        <f t="shared" si="1"/>
        <v>7.2098323367980596E-2</v>
      </c>
      <c r="G71" s="135">
        <v>0</v>
      </c>
      <c r="H71" s="180"/>
      <c r="I71" s="72"/>
    </row>
    <row r="72" spans="1:9" s="151" customFormat="1" x14ac:dyDescent="0.25">
      <c r="A72" s="46" t="s">
        <v>139</v>
      </c>
      <c r="B72" s="50" t="s">
        <v>219</v>
      </c>
      <c r="C72" s="48" t="s">
        <v>790</v>
      </c>
      <c r="D72" s="222">
        <v>5.5899999999999998E-2</v>
      </c>
      <c r="E72" s="224">
        <f>62.7090166320194/1000</f>
        <v>6.2709016632019401E-2</v>
      </c>
      <c r="F72" s="179">
        <f t="shared" si="1"/>
        <v>6.8090166320194032E-3</v>
      </c>
      <c r="G72" s="135">
        <f>E72/D72*100</f>
        <v>112.18070953849626</v>
      </c>
      <c r="H72" s="180"/>
      <c r="I72" s="72"/>
    </row>
    <row r="73" spans="1:9" s="151" customFormat="1" x14ac:dyDescent="0.25">
      <c r="A73" s="46" t="s">
        <v>220</v>
      </c>
      <c r="B73" s="52" t="s">
        <v>221</v>
      </c>
      <c r="C73" s="48" t="s">
        <v>790</v>
      </c>
      <c r="D73" s="222">
        <f>D74+D75+D76</f>
        <v>31.7746</v>
      </c>
      <c r="E73" s="231">
        <f>E74+E75+E76</f>
        <v>40.678464179999999</v>
      </c>
      <c r="F73" s="179">
        <f t="shared" si="1"/>
        <v>8.9038641799999994</v>
      </c>
      <c r="G73" s="135">
        <f>E73/D73*100</f>
        <v>128.02195520950696</v>
      </c>
      <c r="H73" s="180"/>
      <c r="I73" s="72"/>
    </row>
    <row r="74" spans="1:9" s="151" customFormat="1" x14ac:dyDescent="0.25">
      <c r="A74" s="46" t="s">
        <v>222</v>
      </c>
      <c r="B74" s="50" t="s">
        <v>223</v>
      </c>
      <c r="C74" s="48" t="s">
        <v>790</v>
      </c>
      <c r="D74" s="222">
        <v>0</v>
      </c>
      <c r="E74" s="231">
        <v>0</v>
      </c>
      <c r="F74" s="179">
        <f t="shared" si="1"/>
        <v>0</v>
      </c>
      <c r="G74" s="135">
        <v>0</v>
      </c>
      <c r="H74" s="180"/>
      <c r="I74" s="72"/>
    </row>
    <row r="75" spans="1:9" s="151" customFormat="1" x14ac:dyDescent="0.25">
      <c r="A75" s="46" t="s">
        <v>224</v>
      </c>
      <c r="B75" s="50" t="s">
        <v>225</v>
      </c>
      <c r="C75" s="48" t="s">
        <v>790</v>
      </c>
      <c r="D75" s="222">
        <v>30.1769</v>
      </c>
      <c r="E75" s="224">
        <v>26.24039033</v>
      </c>
      <c r="F75" s="179">
        <f t="shared" si="1"/>
        <v>-3.9365096699999995</v>
      </c>
      <c r="G75" s="135">
        <f>E75/D75*100</f>
        <v>86.955221808734493</v>
      </c>
      <c r="H75" s="180"/>
      <c r="I75" s="72"/>
    </row>
    <row r="76" spans="1:9" s="151" customFormat="1" ht="16.5" thickBot="1" x14ac:dyDescent="0.3">
      <c r="A76" s="54" t="s">
        <v>226</v>
      </c>
      <c r="B76" s="153" t="s">
        <v>227</v>
      </c>
      <c r="C76" s="55" t="s">
        <v>790</v>
      </c>
      <c r="D76" s="222">
        <v>1.5976999999999999</v>
      </c>
      <c r="E76" s="234">
        <v>14.43807385</v>
      </c>
      <c r="F76" s="187">
        <f t="shared" si="1"/>
        <v>12.840373850000001</v>
      </c>
      <c r="G76" s="138">
        <f>E76/D76*100</f>
        <v>903.67865368967898</v>
      </c>
      <c r="H76" s="197"/>
      <c r="I76" s="72"/>
    </row>
    <row r="77" spans="1:9" s="173" customFormat="1" x14ac:dyDescent="0.25">
      <c r="A77" s="165" t="s">
        <v>228</v>
      </c>
      <c r="B77" s="166" t="s">
        <v>229</v>
      </c>
      <c r="C77" s="167" t="s">
        <v>790</v>
      </c>
      <c r="D77" s="168"/>
      <c r="E77" s="169"/>
      <c r="F77" s="170"/>
      <c r="G77" s="134"/>
      <c r="H77" s="171"/>
      <c r="I77" s="172"/>
    </row>
    <row r="78" spans="1:9" s="173" customFormat="1" x14ac:dyDescent="0.25">
      <c r="A78" s="174" t="s">
        <v>230</v>
      </c>
      <c r="B78" s="175" t="s">
        <v>231</v>
      </c>
      <c r="C78" s="176" t="s">
        <v>790</v>
      </c>
      <c r="D78" s="177"/>
      <c r="E78" s="178"/>
      <c r="F78" s="179"/>
      <c r="G78" s="135"/>
      <c r="H78" s="180"/>
      <c r="I78" s="172"/>
    </row>
    <row r="79" spans="1:9" s="173" customFormat="1" x14ac:dyDescent="0.25">
      <c r="A79" s="174" t="s">
        <v>232</v>
      </c>
      <c r="B79" s="175" t="s">
        <v>233</v>
      </c>
      <c r="C79" s="176" t="s">
        <v>790</v>
      </c>
      <c r="D79" s="181"/>
      <c r="E79" s="178"/>
      <c r="F79" s="179"/>
      <c r="G79" s="135"/>
      <c r="H79" s="180"/>
      <c r="I79" s="172"/>
    </row>
    <row r="80" spans="1:9" s="173" customFormat="1" ht="16.5" thickBot="1" x14ac:dyDescent="0.3">
      <c r="A80" s="182" t="s">
        <v>234</v>
      </c>
      <c r="B80" s="183" t="s">
        <v>235</v>
      </c>
      <c r="C80" s="184" t="s">
        <v>790</v>
      </c>
      <c r="D80" s="185"/>
      <c r="E80" s="186"/>
      <c r="F80" s="187"/>
      <c r="G80" s="138"/>
      <c r="H80" s="188"/>
      <c r="I80" s="172"/>
    </row>
    <row r="81" spans="1:9" s="151" customFormat="1" x14ac:dyDescent="0.25">
      <c r="A81" s="58" t="s">
        <v>236</v>
      </c>
      <c r="B81" s="144" t="s">
        <v>237</v>
      </c>
      <c r="C81" s="59" t="s">
        <v>790</v>
      </c>
      <c r="D81" s="238">
        <f>D23-D38</f>
        <v>-4.4664999999999679</v>
      </c>
      <c r="E81" s="239">
        <f>E23-E38</f>
        <v>-18.197436120000049</v>
      </c>
      <c r="F81" s="170">
        <f t="shared" ref="F81:F144" si="2">E81-D81</f>
        <v>-13.730936120000081</v>
      </c>
      <c r="G81" s="134">
        <v>0</v>
      </c>
      <c r="H81" s="171"/>
      <c r="I81" s="72"/>
    </row>
    <row r="82" spans="1:9" s="151" customFormat="1" x14ac:dyDescent="0.25">
      <c r="A82" s="46" t="s">
        <v>238</v>
      </c>
      <c r="B82" s="47" t="s">
        <v>158</v>
      </c>
      <c r="C82" s="48" t="s">
        <v>790</v>
      </c>
      <c r="D82" s="240">
        <v>0</v>
      </c>
      <c r="E82" s="181">
        <v>0</v>
      </c>
      <c r="F82" s="179">
        <f t="shared" si="2"/>
        <v>0</v>
      </c>
      <c r="G82" s="135">
        <v>0</v>
      </c>
      <c r="H82" s="180"/>
      <c r="I82" s="72"/>
    </row>
    <row r="83" spans="1:9" s="151" customFormat="1" ht="31.5" x14ac:dyDescent="0.25">
      <c r="A83" s="46" t="s">
        <v>239</v>
      </c>
      <c r="B83" s="51" t="s">
        <v>159</v>
      </c>
      <c r="C83" s="48" t="s">
        <v>790</v>
      </c>
      <c r="D83" s="240">
        <v>0</v>
      </c>
      <c r="E83" s="181">
        <v>0</v>
      </c>
      <c r="F83" s="179">
        <f t="shared" si="2"/>
        <v>0</v>
      </c>
      <c r="G83" s="135">
        <v>0</v>
      </c>
      <c r="H83" s="180"/>
      <c r="I83" s="72"/>
    </row>
    <row r="84" spans="1:9" s="151" customFormat="1" ht="31.5" x14ac:dyDescent="0.25">
      <c r="A84" s="46" t="s">
        <v>240</v>
      </c>
      <c r="B84" s="51" t="s">
        <v>160</v>
      </c>
      <c r="C84" s="48" t="s">
        <v>790</v>
      </c>
      <c r="D84" s="240">
        <v>0</v>
      </c>
      <c r="E84" s="181">
        <v>0</v>
      </c>
      <c r="F84" s="179">
        <f t="shared" si="2"/>
        <v>0</v>
      </c>
      <c r="G84" s="135">
        <v>0</v>
      </c>
      <c r="H84" s="180"/>
      <c r="I84" s="72"/>
    </row>
    <row r="85" spans="1:9" s="151" customFormat="1" ht="31.5" x14ac:dyDescent="0.25">
      <c r="A85" s="46" t="s">
        <v>241</v>
      </c>
      <c r="B85" s="51" t="s">
        <v>161</v>
      </c>
      <c r="C85" s="48" t="s">
        <v>790</v>
      </c>
      <c r="D85" s="240">
        <v>0</v>
      </c>
      <c r="E85" s="181">
        <v>0</v>
      </c>
      <c r="F85" s="179">
        <f t="shared" si="2"/>
        <v>0</v>
      </c>
      <c r="G85" s="135">
        <v>0</v>
      </c>
      <c r="H85" s="180"/>
      <c r="I85" s="72"/>
    </row>
    <row r="86" spans="1:9" s="151" customFormat="1" x14ac:dyDescent="0.25">
      <c r="A86" s="46" t="s">
        <v>242</v>
      </c>
      <c r="B86" s="47" t="s">
        <v>162</v>
      </c>
      <c r="C86" s="48" t="s">
        <v>790</v>
      </c>
      <c r="D86" s="240">
        <v>0</v>
      </c>
      <c r="E86" s="181">
        <v>0</v>
      </c>
      <c r="F86" s="179">
        <f t="shared" si="2"/>
        <v>0</v>
      </c>
      <c r="G86" s="135">
        <v>0</v>
      </c>
      <c r="H86" s="180"/>
      <c r="I86" s="72"/>
    </row>
    <row r="87" spans="1:9" s="151" customFormat="1" x14ac:dyDescent="0.25">
      <c r="A87" s="46" t="s">
        <v>243</v>
      </c>
      <c r="B87" s="47" t="s">
        <v>163</v>
      </c>
      <c r="C87" s="48" t="s">
        <v>790</v>
      </c>
      <c r="D87" s="240">
        <f>D81</f>
        <v>-4.4664999999999679</v>
      </c>
      <c r="E87" s="241">
        <f>E29-E44</f>
        <v>-19.206654230000026</v>
      </c>
      <c r="F87" s="179">
        <f t="shared" si="2"/>
        <v>-14.740154230000059</v>
      </c>
      <c r="G87" s="135">
        <v>0</v>
      </c>
      <c r="H87" s="180"/>
      <c r="I87" s="72"/>
    </row>
    <row r="88" spans="1:9" s="151" customFormat="1" x14ac:dyDescent="0.25">
      <c r="A88" s="46" t="s">
        <v>244</v>
      </c>
      <c r="B88" s="47" t="s">
        <v>164</v>
      </c>
      <c r="C88" s="48" t="s">
        <v>790</v>
      </c>
      <c r="D88" s="240">
        <v>0</v>
      </c>
      <c r="E88" s="181">
        <v>0</v>
      </c>
      <c r="F88" s="179">
        <f t="shared" si="2"/>
        <v>0</v>
      </c>
      <c r="G88" s="135">
        <v>0</v>
      </c>
      <c r="H88" s="180"/>
      <c r="I88" s="72"/>
    </row>
    <row r="89" spans="1:9" s="151" customFormat="1" x14ac:dyDescent="0.25">
      <c r="A89" s="46" t="s">
        <v>245</v>
      </c>
      <c r="B89" s="47" t="s">
        <v>166</v>
      </c>
      <c r="C89" s="48" t="s">
        <v>790</v>
      </c>
      <c r="D89" s="240">
        <v>0</v>
      </c>
      <c r="E89" s="242">
        <f>E31-E46</f>
        <v>0.81356141000000015</v>
      </c>
      <c r="F89" s="179">
        <f t="shared" si="2"/>
        <v>0.81356141000000015</v>
      </c>
      <c r="G89" s="135">
        <v>0</v>
      </c>
      <c r="H89" s="180"/>
      <c r="I89" s="72"/>
    </row>
    <row r="90" spans="1:9" s="151" customFormat="1" x14ac:dyDescent="0.25">
      <c r="A90" s="46" t="s">
        <v>246</v>
      </c>
      <c r="B90" s="47" t="s">
        <v>168</v>
      </c>
      <c r="C90" s="48" t="s">
        <v>790</v>
      </c>
      <c r="D90" s="240">
        <v>0</v>
      </c>
      <c r="E90" s="181">
        <v>0</v>
      </c>
      <c r="F90" s="179">
        <f t="shared" si="2"/>
        <v>0</v>
      </c>
      <c r="G90" s="135">
        <v>0</v>
      </c>
      <c r="H90" s="180"/>
      <c r="I90" s="72"/>
    </row>
    <row r="91" spans="1:9" s="151" customFormat="1" x14ac:dyDescent="0.25">
      <c r="A91" s="46" t="s">
        <v>247</v>
      </c>
      <c r="B91" s="47" t="s">
        <v>170</v>
      </c>
      <c r="C91" s="48" t="s">
        <v>790</v>
      </c>
      <c r="D91" s="240">
        <v>0</v>
      </c>
      <c r="E91" s="181">
        <v>0</v>
      </c>
      <c r="F91" s="179">
        <f t="shared" si="2"/>
        <v>0</v>
      </c>
      <c r="G91" s="135">
        <v>0</v>
      </c>
      <c r="H91" s="180"/>
      <c r="I91" s="72"/>
    </row>
    <row r="92" spans="1:9" s="151" customFormat="1" ht="31.5" x14ac:dyDescent="0.25">
      <c r="A92" s="46" t="s">
        <v>248</v>
      </c>
      <c r="B92" s="49" t="s">
        <v>172</v>
      </c>
      <c r="C92" s="48" t="s">
        <v>790</v>
      </c>
      <c r="D92" s="240">
        <v>0</v>
      </c>
      <c r="E92" s="181">
        <v>0</v>
      </c>
      <c r="F92" s="179">
        <f t="shared" si="2"/>
        <v>0</v>
      </c>
      <c r="G92" s="135">
        <v>0</v>
      </c>
      <c r="H92" s="180"/>
      <c r="I92" s="72"/>
    </row>
    <row r="93" spans="1:9" s="151" customFormat="1" x14ac:dyDescent="0.25">
      <c r="A93" s="46" t="s">
        <v>249</v>
      </c>
      <c r="B93" s="51" t="s">
        <v>91</v>
      </c>
      <c r="C93" s="48" t="s">
        <v>790</v>
      </c>
      <c r="D93" s="240">
        <v>0</v>
      </c>
      <c r="E93" s="181">
        <v>0</v>
      </c>
      <c r="F93" s="179">
        <f t="shared" si="2"/>
        <v>0</v>
      </c>
      <c r="G93" s="135">
        <v>0</v>
      </c>
      <c r="H93" s="180"/>
      <c r="I93" s="72"/>
    </row>
    <row r="94" spans="1:9" s="151" customFormat="1" x14ac:dyDescent="0.25">
      <c r="A94" s="46" t="s">
        <v>250</v>
      </c>
      <c r="B94" s="50" t="s">
        <v>92</v>
      </c>
      <c r="C94" s="48" t="s">
        <v>790</v>
      </c>
      <c r="D94" s="240">
        <v>0</v>
      </c>
      <c r="E94" s="181">
        <v>0</v>
      </c>
      <c r="F94" s="179">
        <f t="shared" si="2"/>
        <v>0</v>
      </c>
      <c r="G94" s="135">
        <v>0</v>
      </c>
      <c r="H94" s="180"/>
      <c r="I94" s="72"/>
    </row>
    <row r="95" spans="1:9" s="151" customFormat="1" x14ac:dyDescent="0.25">
      <c r="A95" s="46" t="s">
        <v>251</v>
      </c>
      <c r="B95" s="47" t="s">
        <v>176</v>
      </c>
      <c r="C95" s="48" t="s">
        <v>790</v>
      </c>
      <c r="D95" s="243">
        <f>D37-D52</f>
        <v>0</v>
      </c>
      <c r="E95" s="244">
        <f>E37-E52</f>
        <v>0.19565669999999996</v>
      </c>
      <c r="F95" s="179">
        <f t="shared" si="2"/>
        <v>0.19565669999999996</v>
      </c>
      <c r="G95" s="135">
        <v>0</v>
      </c>
      <c r="H95" s="180"/>
      <c r="I95" s="72"/>
    </row>
    <row r="96" spans="1:9" s="151" customFormat="1" x14ac:dyDescent="0.25">
      <c r="A96" s="46" t="s">
        <v>252</v>
      </c>
      <c r="B96" s="60" t="s">
        <v>253</v>
      </c>
      <c r="C96" s="48" t="s">
        <v>790</v>
      </c>
      <c r="D96" s="243">
        <v>0</v>
      </c>
      <c r="E96" s="245">
        <f>E97-E103</f>
        <v>-11.603681509999999</v>
      </c>
      <c r="F96" s="179">
        <f t="shared" si="2"/>
        <v>-11.603681509999999</v>
      </c>
      <c r="G96" s="135">
        <v>0</v>
      </c>
      <c r="H96" s="180"/>
      <c r="I96" s="72"/>
    </row>
    <row r="97" spans="1:9" s="151" customFormat="1" x14ac:dyDescent="0.25">
      <c r="A97" s="46" t="s">
        <v>25</v>
      </c>
      <c r="B97" s="49" t="s">
        <v>254</v>
      </c>
      <c r="C97" s="48" t="s">
        <v>790</v>
      </c>
      <c r="D97" s="243">
        <f>D98+D99+D100+D102</f>
        <v>0</v>
      </c>
      <c r="E97" s="244">
        <f>E98+E99+E100+E102</f>
        <v>3.4701956999999997</v>
      </c>
      <c r="F97" s="179">
        <f t="shared" si="2"/>
        <v>3.4701956999999997</v>
      </c>
      <c r="G97" s="135">
        <v>0</v>
      </c>
      <c r="H97" s="180"/>
      <c r="I97" s="72"/>
    </row>
    <row r="98" spans="1:9" s="151" customFormat="1" x14ac:dyDescent="0.25">
      <c r="A98" s="46" t="s">
        <v>255</v>
      </c>
      <c r="B98" s="51" t="s">
        <v>256</v>
      </c>
      <c r="C98" s="48" t="s">
        <v>790</v>
      </c>
      <c r="D98" s="243">
        <v>0</v>
      </c>
      <c r="E98" s="245">
        <v>0</v>
      </c>
      <c r="F98" s="179">
        <f t="shared" si="2"/>
        <v>0</v>
      </c>
      <c r="G98" s="135">
        <v>0</v>
      </c>
      <c r="H98" s="180"/>
      <c r="I98" s="72"/>
    </row>
    <row r="99" spans="1:9" s="151" customFormat="1" x14ac:dyDescent="0.25">
      <c r="A99" s="46" t="s">
        <v>257</v>
      </c>
      <c r="B99" s="51" t="s">
        <v>258</v>
      </c>
      <c r="C99" s="48" t="s">
        <v>790</v>
      </c>
      <c r="D99" s="243">
        <v>0</v>
      </c>
      <c r="E99" s="245">
        <f>73.06185/1000</f>
        <v>7.3061850000000012E-2</v>
      </c>
      <c r="F99" s="179">
        <f t="shared" si="2"/>
        <v>7.3061850000000012E-2</v>
      </c>
      <c r="G99" s="135">
        <v>0</v>
      </c>
      <c r="H99" s="180"/>
      <c r="I99" s="72"/>
    </row>
    <row r="100" spans="1:9" s="151" customFormat="1" x14ac:dyDescent="0.25">
      <c r="A100" s="46" t="s">
        <v>259</v>
      </c>
      <c r="B100" s="51" t="s">
        <v>260</v>
      </c>
      <c r="C100" s="48" t="s">
        <v>790</v>
      </c>
      <c r="D100" s="243">
        <v>0</v>
      </c>
      <c r="E100" s="244">
        <f>E101</f>
        <v>0.21710806999999999</v>
      </c>
      <c r="F100" s="179">
        <f t="shared" si="2"/>
        <v>0.21710806999999999</v>
      </c>
      <c r="G100" s="135">
        <v>0</v>
      </c>
      <c r="H100" s="180"/>
      <c r="I100" s="72"/>
    </row>
    <row r="101" spans="1:9" s="151" customFormat="1" x14ac:dyDescent="0.25">
      <c r="A101" s="46" t="s">
        <v>261</v>
      </c>
      <c r="B101" s="53" t="s">
        <v>262</v>
      </c>
      <c r="C101" s="48" t="s">
        <v>790</v>
      </c>
      <c r="D101" s="243">
        <v>0</v>
      </c>
      <c r="E101" s="244">
        <f>217.10807/1000</f>
        <v>0.21710806999999999</v>
      </c>
      <c r="F101" s="179">
        <f t="shared" si="2"/>
        <v>0.21710806999999999</v>
      </c>
      <c r="G101" s="135">
        <v>0</v>
      </c>
      <c r="H101" s="180"/>
      <c r="I101" s="72"/>
    </row>
    <row r="102" spans="1:9" s="151" customFormat="1" x14ac:dyDescent="0.25">
      <c r="A102" s="46" t="s">
        <v>263</v>
      </c>
      <c r="B102" s="50" t="s">
        <v>264</v>
      </c>
      <c r="C102" s="48" t="s">
        <v>790</v>
      </c>
      <c r="D102" s="243">
        <v>0</v>
      </c>
      <c r="E102" s="244">
        <f>3.39713385-E101</f>
        <v>3.1800257799999998</v>
      </c>
      <c r="F102" s="179">
        <f t="shared" si="2"/>
        <v>3.1800257799999998</v>
      </c>
      <c r="G102" s="135">
        <v>0</v>
      </c>
      <c r="H102" s="180"/>
      <c r="I102" s="72"/>
    </row>
    <row r="103" spans="1:9" s="151" customFormat="1" x14ac:dyDescent="0.25">
      <c r="A103" s="46" t="s">
        <v>26</v>
      </c>
      <c r="B103" s="52" t="s">
        <v>221</v>
      </c>
      <c r="C103" s="48" t="s">
        <v>790</v>
      </c>
      <c r="D103" s="243">
        <f>D104+D105+D106+D108</f>
        <v>0</v>
      </c>
      <c r="E103" s="244">
        <f>E104+E105+E106+E108</f>
        <v>15.073877209999999</v>
      </c>
      <c r="F103" s="179">
        <f t="shared" si="2"/>
        <v>15.073877209999999</v>
      </c>
      <c r="G103" s="135">
        <v>0</v>
      </c>
      <c r="H103" s="180"/>
      <c r="I103" s="72"/>
    </row>
    <row r="104" spans="1:9" s="151" customFormat="1" x14ac:dyDescent="0.25">
      <c r="A104" s="46" t="s">
        <v>265</v>
      </c>
      <c r="B104" s="50" t="s">
        <v>266</v>
      </c>
      <c r="C104" s="48" t="s">
        <v>790</v>
      </c>
      <c r="D104" s="243">
        <v>0</v>
      </c>
      <c r="E104" s="244">
        <v>0</v>
      </c>
      <c r="F104" s="179">
        <f t="shared" si="2"/>
        <v>0</v>
      </c>
      <c r="G104" s="135">
        <v>0</v>
      </c>
      <c r="H104" s="180"/>
      <c r="I104" s="72"/>
    </row>
    <row r="105" spans="1:9" s="151" customFormat="1" x14ac:dyDescent="0.25">
      <c r="A105" s="46" t="s">
        <v>267</v>
      </c>
      <c r="B105" s="50" t="s">
        <v>268</v>
      </c>
      <c r="C105" s="48" t="s">
        <v>790</v>
      </c>
      <c r="D105" s="243">
        <v>0</v>
      </c>
      <c r="E105" s="244">
        <f>355.48163/1000</f>
        <v>0.35548162999999999</v>
      </c>
      <c r="F105" s="179">
        <f t="shared" si="2"/>
        <v>0.35548162999999999</v>
      </c>
      <c r="G105" s="135">
        <v>0</v>
      </c>
      <c r="H105" s="180"/>
      <c r="I105" s="72"/>
    </row>
    <row r="106" spans="1:9" s="151" customFormat="1" x14ac:dyDescent="0.25">
      <c r="A106" s="46" t="s">
        <v>269</v>
      </c>
      <c r="B106" s="50" t="s">
        <v>270</v>
      </c>
      <c r="C106" s="48" t="s">
        <v>790</v>
      </c>
      <c r="D106" s="243">
        <v>0</v>
      </c>
      <c r="E106" s="244">
        <f>E107</f>
        <v>1.03186431</v>
      </c>
      <c r="F106" s="179">
        <f t="shared" si="2"/>
        <v>1.03186431</v>
      </c>
      <c r="G106" s="135">
        <v>0</v>
      </c>
      <c r="H106" s="180"/>
      <c r="I106" s="72"/>
    </row>
    <row r="107" spans="1:9" s="151" customFormat="1" x14ac:dyDescent="0.25">
      <c r="A107" s="46" t="s">
        <v>271</v>
      </c>
      <c r="B107" s="53" t="s">
        <v>272</v>
      </c>
      <c r="C107" s="48" t="s">
        <v>790</v>
      </c>
      <c r="D107" s="243">
        <v>0</v>
      </c>
      <c r="E107" s="244">
        <v>1.03186431</v>
      </c>
      <c r="F107" s="179">
        <f t="shared" si="2"/>
        <v>1.03186431</v>
      </c>
      <c r="G107" s="135">
        <v>0</v>
      </c>
      <c r="H107" s="180"/>
      <c r="I107" s="72"/>
    </row>
    <row r="108" spans="1:9" s="151" customFormat="1" x14ac:dyDescent="0.25">
      <c r="A108" s="46" t="s">
        <v>273</v>
      </c>
      <c r="B108" s="50" t="s">
        <v>274</v>
      </c>
      <c r="C108" s="48" t="s">
        <v>790</v>
      </c>
      <c r="D108" s="243">
        <v>0</v>
      </c>
      <c r="E108" s="244">
        <f>14.71839558-E107-E104</f>
        <v>13.68653127</v>
      </c>
      <c r="F108" s="179">
        <f t="shared" si="2"/>
        <v>13.68653127</v>
      </c>
      <c r="G108" s="135">
        <v>0</v>
      </c>
      <c r="H108" s="180"/>
      <c r="I108" s="72"/>
    </row>
    <row r="109" spans="1:9" s="151" customFormat="1" x14ac:dyDescent="0.25">
      <c r="A109" s="46" t="s">
        <v>275</v>
      </c>
      <c r="B109" s="60" t="s">
        <v>276</v>
      </c>
      <c r="C109" s="48" t="s">
        <v>790</v>
      </c>
      <c r="D109" s="240">
        <f>D81+D96</f>
        <v>-4.4664999999999679</v>
      </c>
      <c r="E109" s="181">
        <f>E81+E96+0.001</f>
        <v>-29.800117630000049</v>
      </c>
      <c r="F109" s="179">
        <f t="shared" si="2"/>
        <v>-25.333617630000081</v>
      </c>
      <c r="G109" s="135">
        <v>0</v>
      </c>
      <c r="H109" s="180"/>
      <c r="I109" s="72"/>
    </row>
    <row r="110" spans="1:9" s="151" customFormat="1" ht="31.5" x14ac:dyDescent="0.25">
      <c r="A110" s="46" t="s">
        <v>27</v>
      </c>
      <c r="B110" s="49" t="s">
        <v>277</v>
      </c>
      <c r="C110" s="48" t="s">
        <v>790</v>
      </c>
      <c r="D110" s="240">
        <v>0</v>
      </c>
      <c r="E110" s="181">
        <v>0</v>
      </c>
      <c r="F110" s="179">
        <f t="shared" si="2"/>
        <v>0</v>
      </c>
      <c r="G110" s="135">
        <v>0</v>
      </c>
      <c r="H110" s="180"/>
      <c r="I110" s="72"/>
    </row>
    <row r="111" spans="1:9" s="151" customFormat="1" ht="31.5" x14ac:dyDescent="0.25">
      <c r="A111" s="46" t="s">
        <v>278</v>
      </c>
      <c r="B111" s="51" t="s">
        <v>159</v>
      </c>
      <c r="C111" s="48" t="s">
        <v>790</v>
      </c>
      <c r="D111" s="240">
        <v>0</v>
      </c>
      <c r="E111" s="181">
        <v>0</v>
      </c>
      <c r="F111" s="179">
        <f t="shared" si="2"/>
        <v>0</v>
      </c>
      <c r="G111" s="135">
        <v>0</v>
      </c>
      <c r="H111" s="180"/>
      <c r="I111" s="72"/>
    </row>
    <row r="112" spans="1:9" s="151" customFormat="1" ht="31.5" x14ac:dyDescent="0.25">
      <c r="A112" s="46" t="s">
        <v>279</v>
      </c>
      <c r="B112" s="51" t="s">
        <v>160</v>
      </c>
      <c r="C112" s="48" t="s">
        <v>790</v>
      </c>
      <c r="D112" s="240">
        <v>0</v>
      </c>
      <c r="E112" s="181">
        <v>0</v>
      </c>
      <c r="F112" s="179">
        <f t="shared" si="2"/>
        <v>0</v>
      </c>
      <c r="G112" s="135">
        <v>0</v>
      </c>
      <c r="H112" s="180"/>
      <c r="I112" s="72"/>
    </row>
    <row r="113" spans="1:9" s="151" customFormat="1" ht="31.5" x14ac:dyDescent="0.25">
      <c r="A113" s="46" t="s">
        <v>280</v>
      </c>
      <c r="B113" s="51" t="s">
        <v>161</v>
      </c>
      <c r="C113" s="48" t="s">
        <v>790</v>
      </c>
      <c r="D113" s="240">
        <v>0</v>
      </c>
      <c r="E113" s="181">
        <v>0</v>
      </c>
      <c r="F113" s="179">
        <f t="shared" si="2"/>
        <v>0</v>
      </c>
      <c r="G113" s="135">
        <v>0</v>
      </c>
      <c r="H113" s="180"/>
      <c r="I113" s="72"/>
    </row>
    <row r="114" spans="1:9" s="151" customFormat="1" x14ac:dyDescent="0.25">
      <c r="A114" s="46" t="s">
        <v>28</v>
      </c>
      <c r="B114" s="47" t="s">
        <v>162</v>
      </c>
      <c r="C114" s="48" t="s">
        <v>790</v>
      </c>
      <c r="D114" s="240">
        <v>0</v>
      </c>
      <c r="E114" s="181">
        <v>0</v>
      </c>
      <c r="F114" s="179">
        <f t="shared" si="2"/>
        <v>0</v>
      </c>
      <c r="G114" s="135">
        <v>0</v>
      </c>
      <c r="H114" s="180"/>
      <c r="I114" s="72"/>
    </row>
    <row r="115" spans="1:9" s="151" customFormat="1" x14ac:dyDescent="0.25">
      <c r="A115" s="46" t="s">
        <v>29</v>
      </c>
      <c r="B115" s="47" t="s">
        <v>163</v>
      </c>
      <c r="C115" s="48" t="s">
        <v>790</v>
      </c>
      <c r="D115" s="240">
        <f>D109</f>
        <v>-4.4664999999999679</v>
      </c>
      <c r="E115" s="181">
        <v>-30.3392263</v>
      </c>
      <c r="F115" s="179">
        <f t="shared" si="2"/>
        <v>-25.872726300000032</v>
      </c>
      <c r="G115" s="135">
        <v>0</v>
      </c>
      <c r="H115" s="180"/>
      <c r="I115" s="72"/>
    </row>
    <row r="116" spans="1:9" s="151" customFormat="1" x14ac:dyDescent="0.25">
      <c r="A116" s="46" t="s">
        <v>30</v>
      </c>
      <c r="B116" s="47" t="s">
        <v>164</v>
      </c>
      <c r="C116" s="48" t="s">
        <v>790</v>
      </c>
      <c r="D116" s="240">
        <v>0</v>
      </c>
      <c r="E116" s="181">
        <v>0</v>
      </c>
      <c r="F116" s="179">
        <f t="shared" si="2"/>
        <v>0</v>
      </c>
      <c r="G116" s="135">
        <v>0</v>
      </c>
      <c r="H116" s="180"/>
      <c r="I116" s="72"/>
    </row>
    <row r="117" spans="1:9" s="151" customFormat="1" x14ac:dyDescent="0.25">
      <c r="A117" s="46" t="s">
        <v>281</v>
      </c>
      <c r="B117" s="47" t="s">
        <v>166</v>
      </c>
      <c r="C117" s="48" t="s">
        <v>790</v>
      </c>
      <c r="D117" s="240">
        <v>0</v>
      </c>
      <c r="E117" s="181">
        <f>358.697109999999/1000</f>
        <v>0.35869710999999899</v>
      </c>
      <c r="F117" s="179">
        <f t="shared" si="2"/>
        <v>0.35869710999999899</v>
      </c>
      <c r="G117" s="135">
        <v>0</v>
      </c>
      <c r="H117" s="180"/>
      <c r="I117" s="72"/>
    </row>
    <row r="118" spans="1:9" s="151" customFormat="1" x14ac:dyDescent="0.25">
      <c r="A118" s="46" t="s">
        <v>282</v>
      </c>
      <c r="B118" s="47" t="s">
        <v>168</v>
      </c>
      <c r="C118" s="48" t="s">
        <v>790</v>
      </c>
      <c r="D118" s="240">
        <v>0</v>
      </c>
      <c r="E118" s="181">
        <v>0</v>
      </c>
      <c r="F118" s="179">
        <f t="shared" si="2"/>
        <v>0</v>
      </c>
      <c r="G118" s="135">
        <v>0</v>
      </c>
      <c r="H118" s="180"/>
      <c r="I118" s="72"/>
    </row>
    <row r="119" spans="1:9" s="151" customFormat="1" x14ac:dyDescent="0.25">
      <c r="A119" s="46" t="s">
        <v>283</v>
      </c>
      <c r="B119" s="47" t="s">
        <v>170</v>
      </c>
      <c r="C119" s="48" t="s">
        <v>790</v>
      </c>
      <c r="D119" s="240">
        <v>0</v>
      </c>
      <c r="E119" s="181">
        <v>0</v>
      </c>
      <c r="F119" s="179">
        <f t="shared" si="2"/>
        <v>0</v>
      </c>
      <c r="G119" s="135">
        <v>0</v>
      </c>
      <c r="H119" s="180"/>
      <c r="I119" s="72"/>
    </row>
    <row r="120" spans="1:9" s="151" customFormat="1" ht="31.5" x14ac:dyDescent="0.25">
      <c r="A120" s="46" t="s">
        <v>284</v>
      </c>
      <c r="B120" s="49" t="s">
        <v>172</v>
      </c>
      <c r="C120" s="48" t="s">
        <v>790</v>
      </c>
      <c r="D120" s="240">
        <v>0</v>
      </c>
      <c r="E120" s="181">
        <v>0</v>
      </c>
      <c r="F120" s="179">
        <f t="shared" si="2"/>
        <v>0</v>
      </c>
      <c r="G120" s="135">
        <v>0</v>
      </c>
      <c r="H120" s="180"/>
      <c r="I120" s="72"/>
    </row>
    <row r="121" spans="1:9" s="151" customFormat="1" x14ac:dyDescent="0.25">
      <c r="A121" s="46" t="s">
        <v>285</v>
      </c>
      <c r="B121" s="50" t="s">
        <v>91</v>
      </c>
      <c r="C121" s="48" t="s">
        <v>790</v>
      </c>
      <c r="D121" s="240">
        <v>0</v>
      </c>
      <c r="E121" s="181">
        <v>0</v>
      </c>
      <c r="F121" s="179">
        <f t="shared" si="2"/>
        <v>0</v>
      </c>
      <c r="G121" s="135">
        <v>0</v>
      </c>
      <c r="H121" s="180"/>
      <c r="I121" s="72"/>
    </row>
    <row r="122" spans="1:9" s="151" customFormat="1" x14ac:dyDescent="0.25">
      <c r="A122" s="46" t="s">
        <v>286</v>
      </c>
      <c r="B122" s="50" t="s">
        <v>92</v>
      </c>
      <c r="C122" s="48" t="s">
        <v>790</v>
      </c>
      <c r="D122" s="240">
        <v>0</v>
      </c>
      <c r="E122" s="181">
        <v>0</v>
      </c>
      <c r="F122" s="179">
        <f t="shared" si="2"/>
        <v>0</v>
      </c>
      <c r="G122" s="135">
        <v>0</v>
      </c>
      <c r="H122" s="180"/>
      <c r="I122" s="72"/>
    </row>
    <row r="123" spans="1:9" s="151" customFormat="1" x14ac:dyDescent="0.25">
      <c r="A123" s="46" t="s">
        <v>287</v>
      </c>
      <c r="B123" s="47" t="s">
        <v>176</v>
      </c>
      <c r="C123" s="48" t="s">
        <v>790</v>
      </c>
      <c r="D123" s="240">
        <v>0</v>
      </c>
      <c r="E123" s="181">
        <f>179.41156/1000</f>
        <v>0.17941156</v>
      </c>
      <c r="F123" s="179">
        <f t="shared" si="2"/>
        <v>0.17941156</v>
      </c>
      <c r="G123" s="135">
        <v>0</v>
      </c>
      <c r="H123" s="180"/>
      <c r="I123" s="72"/>
    </row>
    <row r="124" spans="1:9" s="151" customFormat="1" x14ac:dyDescent="0.25">
      <c r="A124" s="46" t="s">
        <v>288</v>
      </c>
      <c r="B124" s="60" t="s">
        <v>289</v>
      </c>
      <c r="C124" s="48" t="s">
        <v>790</v>
      </c>
      <c r="D124" s="240">
        <f>D125+D129+D130+D131+D132+D133+D134+D135+D138</f>
        <v>1.5782</v>
      </c>
      <c r="E124" s="244">
        <f>E125+E129+E130+E131+E132+E133+E134+E135+E138</f>
        <v>-17.467350000000003</v>
      </c>
      <c r="F124" s="179">
        <f t="shared" si="2"/>
        <v>-19.045550000000002</v>
      </c>
      <c r="G124" s="135">
        <f>E124/D124*100</f>
        <v>-1106.7893803066786</v>
      </c>
      <c r="H124" s="180"/>
      <c r="I124" s="72"/>
    </row>
    <row r="125" spans="1:9" s="151" customFormat="1" x14ac:dyDescent="0.25">
      <c r="A125" s="46" t="s">
        <v>31</v>
      </c>
      <c r="B125" s="47" t="s">
        <v>158</v>
      </c>
      <c r="C125" s="48" t="s">
        <v>790</v>
      </c>
      <c r="D125" s="240">
        <v>0</v>
      </c>
      <c r="E125" s="181">
        <v>0</v>
      </c>
      <c r="F125" s="179">
        <f t="shared" si="2"/>
        <v>0</v>
      </c>
      <c r="G125" s="135">
        <v>0</v>
      </c>
      <c r="H125" s="180"/>
      <c r="I125" s="72"/>
    </row>
    <row r="126" spans="1:9" s="151" customFormat="1" ht="31.5" x14ac:dyDescent="0.25">
      <c r="A126" s="46" t="s">
        <v>290</v>
      </c>
      <c r="B126" s="51" t="s">
        <v>159</v>
      </c>
      <c r="C126" s="48" t="s">
        <v>790</v>
      </c>
      <c r="D126" s="240">
        <v>0</v>
      </c>
      <c r="E126" s="181">
        <v>0</v>
      </c>
      <c r="F126" s="179">
        <f t="shared" si="2"/>
        <v>0</v>
      </c>
      <c r="G126" s="135">
        <v>0</v>
      </c>
      <c r="H126" s="180"/>
      <c r="I126" s="72"/>
    </row>
    <row r="127" spans="1:9" s="151" customFormat="1" ht="31.5" x14ac:dyDescent="0.25">
      <c r="A127" s="46" t="s">
        <v>291</v>
      </c>
      <c r="B127" s="51" t="s">
        <v>160</v>
      </c>
      <c r="C127" s="48" t="s">
        <v>790</v>
      </c>
      <c r="D127" s="240">
        <v>0</v>
      </c>
      <c r="E127" s="181">
        <v>0</v>
      </c>
      <c r="F127" s="179">
        <f t="shared" si="2"/>
        <v>0</v>
      </c>
      <c r="G127" s="135">
        <v>0</v>
      </c>
      <c r="H127" s="180"/>
      <c r="I127" s="72"/>
    </row>
    <row r="128" spans="1:9" s="151" customFormat="1" ht="31.5" x14ac:dyDescent="0.25">
      <c r="A128" s="46" t="s">
        <v>292</v>
      </c>
      <c r="B128" s="51" t="s">
        <v>161</v>
      </c>
      <c r="C128" s="48" t="s">
        <v>790</v>
      </c>
      <c r="D128" s="240">
        <v>0</v>
      </c>
      <c r="E128" s="181">
        <v>0</v>
      </c>
      <c r="F128" s="179">
        <f t="shared" si="2"/>
        <v>0</v>
      </c>
      <c r="G128" s="135">
        <v>0</v>
      </c>
      <c r="H128" s="180"/>
      <c r="I128" s="72"/>
    </row>
    <row r="129" spans="1:9" s="151" customFormat="1" x14ac:dyDescent="0.25">
      <c r="A129" s="46" t="s">
        <v>32</v>
      </c>
      <c r="B129" s="52" t="s">
        <v>293</v>
      </c>
      <c r="C129" s="48" t="s">
        <v>790</v>
      </c>
      <c r="D129" s="240">
        <v>0</v>
      </c>
      <c r="E129" s="181">
        <v>0</v>
      </c>
      <c r="F129" s="179">
        <f t="shared" si="2"/>
        <v>0</v>
      </c>
      <c r="G129" s="135">
        <v>0</v>
      </c>
      <c r="H129" s="180"/>
      <c r="I129" s="72"/>
    </row>
    <row r="130" spans="1:9" s="151" customFormat="1" x14ac:dyDescent="0.25">
      <c r="A130" s="46" t="s">
        <v>33</v>
      </c>
      <c r="B130" s="52" t="s">
        <v>294</v>
      </c>
      <c r="C130" s="48" t="s">
        <v>790</v>
      </c>
      <c r="D130" s="240">
        <v>1.5782</v>
      </c>
      <c r="E130" s="244">
        <v>-16.758175130000001</v>
      </c>
      <c r="F130" s="179">
        <f t="shared" si="2"/>
        <v>-18.33637513</v>
      </c>
      <c r="G130" s="135">
        <f>E130/D130*100</f>
        <v>-1061.8537023190977</v>
      </c>
      <c r="H130" s="180"/>
      <c r="I130" s="72"/>
    </row>
    <row r="131" spans="1:9" s="151" customFormat="1" x14ac:dyDescent="0.25">
      <c r="A131" s="46" t="s">
        <v>34</v>
      </c>
      <c r="B131" s="52" t="s">
        <v>295</v>
      </c>
      <c r="C131" s="48" t="s">
        <v>790</v>
      </c>
      <c r="D131" s="240">
        <v>0</v>
      </c>
      <c r="E131" s="181">
        <v>0</v>
      </c>
      <c r="F131" s="179">
        <f t="shared" si="2"/>
        <v>0</v>
      </c>
      <c r="G131" s="135">
        <v>0</v>
      </c>
      <c r="H131" s="180"/>
      <c r="I131" s="72"/>
    </row>
    <row r="132" spans="1:9" s="151" customFormat="1" x14ac:dyDescent="0.25">
      <c r="A132" s="46" t="s">
        <v>296</v>
      </c>
      <c r="B132" s="52" t="s">
        <v>297</v>
      </c>
      <c r="C132" s="48" t="s">
        <v>790</v>
      </c>
      <c r="D132" s="240">
        <v>0</v>
      </c>
      <c r="E132" s="181">
        <f>-684.72036/1000</f>
        <v>-0.68472036000000003</v>
      </c>
      <c r="F132" s="179">
        <f t="shared" si="2"/>
        <v>-0.68472036000000003</v>
      </c>
      <c r="G132" s="135">
        <v>0</v>
      </c>
      <c r="H132" s="180"/>
      <c r="I132" s="72"/>
    </row>
    <row r="133" spans="1:9" s="151" customFormat="1" x14ac:dyDescent="0.25">
      <c r="A133" s="46" t="s">
        <v>298</v>
      </c>
      <c r="B133" s="52" t="s">
        <v>299</v>
      </c>
      <c r="C133" s="48" t="s">
        <v>790</v>
      </c>
      <c r="D133" s="240">
        <v>0</v>
      </c>
      <c r="E133" s="181">
        <v>0</v>
      </c>
      <c r="F133" s="179">
        <f t="shared" si="2"/>
        <v>0</v>
      </c>
      <c r="G133" s="135">
        <v>0</v>
      </c>
      <c r="H133" s="180"/>
      <c r="I133" s="72"/>
    </row>
    <row r="134" spans="1:9" s="151" customFormat="1" x14ac:dyDescent="0.25">
      <c r="A134" s="46" t="s">
        <v>300</v>
      </c>
      <c r="B134" s="52" t="s">
        <v>301</v>
      </c>
      <c r="C134" s="48" t="s">
        <v>790</v>
      </c>
      <c r="D134" s="240">
        <v>0</v>
      </c>
      <c r="E134" s="181">
        <v>0</v>
      </c>
      <c r="F134" s="179">
        <f t="shared" si="2"/>
        <v>0</v>
      </c>
      <c r="G134" s="135">
        <v>0</v>
      </c>
      <c r="H134" s="180"/>
      <c r="I134" s="72"/>
    </row>
    <row r="135" spans="1:9" s="151" customFormat="1" ht="31.5" x14ac:dyDescent="0.25">
      <c r="A135" s="46" t="s">
        <v>302</v>
      </c>
      <c r="B135" s="52" t="s">
        <v>172</v>
      </c>
      <c r="C135" s="48" t="s">
        <v>790</v>
      </c>
      <c r="D135" s="240">
        <v>0</v>
      </c>
      <c r="E135" s="181">
        <v>0</v>
      </c>
      <c r="F135" s="179">
        <f t="shared" si="2"/>
        <v>0</v>
      </c>
      <c r="G135" s="135">
        <v>0</v>
      </c>
      <c r="H135" s="180"/>
      <c r="I135" s="72"/>
    </row>
    <row r="136" spans="1:9" s="151" customFormat="1" x14ac:dyDescent="0.25">
      <c r="A136" s="46" t="s">
        <v>303</v>
      </c>
      <c r="B136" s="50" t="s">
        <v>304</v>
      </c>
      <c r="C136" s="48" t="s">
        <v>790</v>
      </c>
      <c r="D136" s="240">
        <v>0</v>
      </c>
      <c r="E136" s="181">
        <v>0</v>
      </c>
      <c r="F136" s="179">
        <f t="shared" si="2"/>
        <v>0</v>
      </c>
      <c r="G136" s="135">
        <v>0</v>
      </c>
      <c r="H136" s="180"/>
      <c r="I136" s="72"/>
    </row>
    <row r="137" spans="1:9" s="151" customFormat="1" x14ac:dyDescent="0.25">
      <c r="A137" s="46" t="s">
        <v>305</v>
      </c>
      <c r="B137" s="50" t="s">
        <v>92</v>
      </c>
      <c r="C137" s="48" t="s">
        <v>790</v>
      </c>
      <c r="D137" s="240">
        <v>0</v>
      </c>
      <c r="E137" s="181">
        <v>0</v>
      </c>
      <c r="F137" s="179">
        <f t="shared" si="2"/>
        <v>0</v>
      </c>
      <c r="G137" s="135">
        <v>0</v>
      </c>
      <c r="H137" s="180"/>
      <c r="I137" s="72"/>
    </row>
    <row r="138" spans="1:9" s="151" customFormat="1" x14ac:dyDescent="0.25">
      <c r="A138" s="46" t="s">
        <v>306</v>
      </c>
      <c r="B138" s="52" t="s">
        <v>307</v>
      </c>
      <c r="C138" s="48" t="s">
        <v>790</v>
      </c>
      <c r="D138" s="240">
        <v>0</v>
      </c>
      <c r="E138" s="181">
        <f>-24.45451/1000</f>
        <v>-2.4454509999999999E-2</v>
      </c>
      <c r="F138" s="179">
        <f t="shared" si="2"/>
        <v>-2.4454509999999999E-2</v>
      </c>
      <c r="G138" s="135">
        <v>0</v>
      </c>
      <c r="H138" s="180"/>
      <c r="I138" s="72"/>
    </row>
    <row r="139" spans="1:9" s="151" customFormat="1" x14ac:dyDescent="0.25">
      <c r="A139" s="46" t="s">
        <v>308</v>
      </c>
      <c r="B139" s="60" t="s">
        <v>309</v>
      </c>
      <c r="C139" s="48" t="s">
        <v>790</v>
      </c>
      <c r="D139" s="240">
        <f>D109-D124</f>
        <v>-6.0446999999999678</v>
      </c>
      <c r="E139" s="181">
        <f>E109-E124-0.001</f>
        <v>-12.333767630000045</v>
      </c>
      <c r="F139" s="179">
        <f t="shared" si="2"/>
        <v>-6.2890676300000772</v>
      </c>
      <c r="G139" s="135">
        <v>0</v>
      </c>
      <c r="H139" s="180"/>
      <c r="I139" s="72"/>
    </row>
    <row r="140" spans="1:9" s="151" customFormat="1" x14ac:dyDescent="0.25">
      <c r="A140" s="46" t="s">
        <v>35</v>
      </c>
      <c r="B140" s="47" t="s">
        <v>158</v>
      </c>
      <c r="C140" s="48" t="s">
        <v>790</v>
      </c>
      <c r="D140" s="240">
        <v>0</v>
      </c>
      <c r="E140" s="181">
        <v>0</v>
      </c>
      <c r="F140" s="179">
        <f t="shared" si="2"/>
        <v>0</v>
      </c>
      <c r="G140" s="135">
        <v>0</v>
      </c>
      <c r="H140" s="180"/>
      <c r="I140" s="72"/>
    </row>
    <row r="141" spans="1:9" s="151" customFormat="1" ht="31.5" x14ac:dyDescent="0.25">
      <c r="A141" s="46" t="s">
        <v>310</v>
      </c>
      <c r="B141" s="51" t="s">
        <v>159</v>
      </c>
      <c r="C141" s="48" t="s">
        <v>790</v>
      </c>
      <c r="D141" s="240">
        <v>0</v>
      </c>
      <c r="E141" s="181">
        <v>0</v>
      </c>
      <c r="F141" s="179">
        <f t="shared" si="2"/>
        <v>0</v>
      </c>
      <c r="G141" s="135">
        <v>0</v>
      </c>
      <c r="H141" s="180"/>
      <c r="I141" s="72"/>
    </row>
    <row r="142" spans="1:9" s="151" customFormat="1" ht="31.5" x14ac:dyDescent="0.25">
      <c r="A142" s="46" t="s">
        <v>311</v>
      </c>
      <c r="B142" s="51" t="s">
        <v>160</v>
      </c>
      <c r="C142" s="48" t="s">
        <v>790</v>
      </c>
      <c r="D142" s="240">
        <v>0</v>
      </c>
      <c r="E142" s="181">
        <v>0</v>
      </c>
      <c r="F142" s="179">
        <f t="shared" si="2"/>
        <v>0</v>
      </c>
      <c r="G142" s="135">
        <v>0</v>
      </c>
      <c r="H142" s="180"/>
      <c r="I142" s="72"/>
    </row>
    <row r="143" spans="1:9" s="151" customFormat="1" ht="31.5" x14ac:dyDescent="0.25">
      <c r="A143" s="46" t="s">
        <v>312</v>
      </c>
      <c r="B143" s="51" t="s">
        <v>161</v>
      </c>
      <c r="C143" s="48" t="s">
        <v>790</v>
      </c>
      <c r="D143" s="240">
        <v>0</v>
      </c>
      <c r="E143" s="181">
        <v>0</v>
      </c>
      <c r="F143" s="179">
        <f t="shared" si="2"/>
        <v>0</v>
      </c>
      <c r="G143" s="135">
        <v>0</v>
      </c>
      <c r="H143" s="180"/>
      <c r="I143" s="72"/>
    </row>
    <row r="144" spans="1:9" s="151" customFormat="1" x14ac:dyDescent="0.25">
      <c r="A144" s="46" t="s">
        <v>36</v>
      </c>
      <c r="B144" s="47" t="s">
        <v>162</v>
      </c>
      <c r="C144" s="48" t="s">
        <v>790</v>
      </c>
      <c r="D144" s="240">
        <v>0</v>
      </c>
      <c r="E144" s="181">
        <v>0</v>
      </c>
      <c r="F144" s="179">
        <f t="shared" si="2"/>
        <v>0</v>
      </c>
      <c r="G144" s="135">
        <v>0</v>
      </c>
      <c r="H144" s="180"/>
      <c r="I144" s="72"/>
    </row>
    <row r="145" spans="1:9" s="151" customFormat="1" x14ac:dyDescent="0.25">
      <c r="A145" s="46" t="s">
        <v>37</v>
      </c>
      <c r="B145" s="47" t="s">
        <v>163</v>
      </c>
      <c r="C145" s="48" t="s">
        <v>790</v>
      </c>
      <c r="D145" s="240">
        <f>D115-D130</f>
        <v>-6.0446999999999678</v>
      </c>
      <c r="E145" s="244">
        <v>-13.58125117</v>
      </c>
      <c r="F145" s="179">
        <f t="shared" ref="F145:F158" si="3">E145-D145</f>
        <v>-7.5365511700000321</v>
      </c>
      <c r="G145" s="135">
        <v>0</v>
      </c>
      <c r="H145" s="180"/>
      <c r="I145" s="72"/>
    </row>
    <row r="146" spans="1:9" s="151" customFormat="1" x14ac:dyDescent="0.25">
      <c r="A146" s="46" t="s">
        <v>38</v>
      </c>
      <c r="B146" s="47" t="s">
        <v>164</v>
      </c>
      <c r="C146" s="48" t="s">
        <v>790</v>
      </c>
      <c r="D146" s="240">
        <v>0</v>
      </c>
      <c r="E146" s="181">
        <v>0</v>
      </c>
      <c r="F146" s="179">
        <f t="shared" si="3"/>
        <v>0</v>
      </c>
      <c r="G146" s="135">
        <v>0</v>
      </c>
      <c r="H146" s="180"/>
      <c r="I146" s="72"/>
    </row>
    <row r="147" spans="1:9" s="151" customFormat="1" x14ac:dyDescent="0.25">
      <c r="A147" s="46" t="s">
        <v>313</v>
      </c>
      <c r="B147" s="49" t="s">
        <v>166</v>
      </c>
      <c r="C147" s="48" t="s">
        <v>790</v>
      </c>
      <c r="D147" s="240">
        <v>0</v>
      </c>
      <c r="E147" s="181">
        <v>1.0431174700000001</v>
      </c>
      <c r="F147" s="179">
        <f t="shared" si="3"/>
        <v>1.0431174700000001</v>
      </c>
      <c r="G147" s="135">
        <v>0</v>
      </c>
      <c r="H147" s="180"/>
      <c r="I147" s="72"/>
    </row>
    <row r="148" spans="1:9" s="151" customFormat="1" x14ac:dyDescent="0.25">
      <c r="A148" s="46" t="s">
        <v>314</v>
      </c>
      <c r="B148" s="47" t="s">
        <v>168</v>
      </c>
      <c r="C148" s="48" t="s">
        <v>790</v>
      </c>
      <c r="D148" s="240">
        <v>0</v>
      </c>
      <c r="E148" s="181">
        <v>0</v>
      </c>
      <c r="F148" s="179">
        <f t="shared" si="3"/>
        <v>0</v>
      </c>
      <c r="G148" s="135">
        <v>0</v>
      </c>
      <c r="H148" s="180"/>
      <c r="I148" s="72"/>
    </row>
    <row r="149" spans="1:9" s="151" customFormat="1" x14ac:dyDescent="0.25">
      <c r="A149" s="46" t="s">
        <v>315</v>
      </c>
      <c r="B149" s="47" t="s">
        <v>170</v>
      </c>
      <c r="C149" s="48" t="s">
        <v>790</v>
      </c>
      <c r="D149" s="240">
        <v>0</v>
      </c>
      <c r="E149" s="181">
        <v>0</v>
      </c>
      <c r="F149" s="179">
        <f t="shared" si="3"/>
        <v>0</v>
      </c>
      <c r="G149" s="135">
        <v>0</v>
      </c>
      <c r="H149" s="180"/>
      <c r="I149" s="72"/>
    </row>
    <row r="150" spans="1:9" s="151" customFormat="1" ht="31.5" x14ac:dyDescent="0.25">
      <c r="A150" s="46" t="s">
        <v>316</v>
      </c>
      <c r="B150" s="49" t="s">
        <v>172</v>
      </c>
      <c r="C150" s="48" t="s">
        <v>790</v>
      </c>
      <c r="D150" s="240">
        <v>0</v>
      </c>
      <c r="E150" s="181">
        <v>0</v>
      </c>
      <c r="F150" s="179">
        <f t="shared" si="3"/>
        <v>0</v>
      </c>
      <c r="G150" s="135">
        <v>0</v>
      </c>
      <c r="H150" s="180"/>
      <c r="I150" s="72"/>
    </row>
    <row r="151" spans="1:9" s="151" customFormat="1" x14ac:dyDescent="0.25">
      <c r="A151" s="46" t="s">
        <v>317</v>
      </c>
      <c r="B151" s="50" t="s">
        <v>91</v>
      </c>
      <c r="C151" s="48" t="s">
        <v>790</v>
      </c>
      <c r="D151" s="240">
        <v>0</v>
      </c>
      <c r="E151" s="181">
        <v>0</v>
      </c>
      <c r="F151" s="179">
        <f t="shared" si="3"/>
        <v>0</v>
      </c>
      <c r="G151" s="135">
        <v>0</v>
      </c>
      <c r="H151" s="180"/>
      <c r="I151" s="72"/>
    </row>
    <row r="152" spans="1:9" s="151" customFormat="1" x14ac:dyDescent="0.25">
      <c r="A152" s="46" t="s">
        <v>318</v>
      </c>
      <c r="B152" s="50" t="s">
        <v>92</v>
      </c>
      <c r="C152" s="48" t="s">
        <v>790</v>
      </c>
      <c r="D152" s="240">
        <v>0</v>
      </c>
      <c r="E152" s="181">
        <v>0</v>
      </c>
      <c r="F152" s="179">
        <f t="shared" si="3"/>
        <v>0</v>
      </c>
      <c r="G152" s="135">
        <v>0</v>
      </c>
      <c r="H152" s="180"/>
      <c r="I152" s="72"/>
    </row>
    <row r="153" spans="1:9" s="151" customFormat="1" x14ac:dyDescent="0.25">
      <c r="A153" s="46" t="s">
        <v>319</v>
      </c>
      <c r="B153" s="47" t="s">
        <v>176</v>
      </c>
      <c r="C153" s="48" t="s">
        <v>790</v>
      </c>
      <c r="D153" s="240">
        <f>D123</f>
        <v>0</v>
      </c>
      <c r="E153" s="181">
        <f>203.86607/1000</f>
        <v>0.20386607000000001</v>
      </c>
      <c r="F153" s="179">
        <f t="shared" si="3"/>
        <v>0.20386607000000001</v>
      </c>
      <c r="G153" s="135">
        <v>0</v>
      </c>
      <c r="H153" s="180"/>
      <c r="I153" s="72"/>
    </row>
    <row r="154" spans="1:9" s="151" customFormat="1" x14ac:dyDescent="0.25">
      <c r="A154" s="46" t="s">
        <v>320</v>
      </c>
      <c r="B154" s="60" t="s">
        <v>321</v>
      </c>
      <c r="C154" s="48" t="s">
        <v>790</v>
      </c>
      <c r="D154" s="246">
        <v>0</v>
      </c>
      <c r="E154" s="181">
        <v>0</v>
      </c>
      <c r="F154" s="179">
        <f t="shared" si="3"/>
        <v>0</v>
      </c>
      <c r="G154" s="135">
        <v>0</v>
      </c>
      <c r="H154" s="180"/>
      <c r="I154" s="72"/>
    </row>
    <row r="155" spans="1:9" s="151" customFormat="1" x14ac:dyDescent="0.25">
      <c r="A155" s="46" t="s">
        <v>39</v>
      </c>
      <c r="B155" s="52" t="s">
        <v>322</v>
      </c>
      <c r="C155" s="48" t="s">
        <v>790</v>
      </c>
      <c r="D155" s="246">
        <v>0</v>
      </c>
      <c r="E155" s="181">
        <v>0</v>
      </c>
      <c r="F155" s="179">
        <f t="shared" si="3"/>
        <v>0</v>
      </c>
      <c r="G155" s="135">
        <v>0</v>
      </c>
      <c r="H155" s="180"/>
      <c r="I155" s="72"/>
    </row>
    <row r="156" spans="1:9" s="151" customFormat="1" x14ac:dyDescent="0.25">
      <c r="A156" s="46" t="s">
        <v>40</v>
      </c>
      <c r="B156" s="52" t="s">
        <v>323</v>
      </c>
      <c r="C156" s="48" t="s">
        <v>790</v>
      </c>
      <c r="D156" s="246">
        <v>0</v>
      </c>
      <c r="E156" s="181">
        <v>0</v>
      </c>
      <c r="F156" s="179">
        <f t="shared" si="3"/>
        <v>0</v>
      </c>
      <c r="G156" s="135">
        <v>0</v>
      </c>
      <c r="H156" s="180"/>
      <c r="I156" s="72"/>
    </row>
    <row r="157" spans="1:9" s="151" customFormat="1" x14ac:dyDescent="0.25">
      <c r="A157" s="46" t="s">
        <v>41</v>
      </c>
      <c r="B157" s="52" t="s">
        <v>324</v>
      </c>
      <c r="C157" s="48" t="s">
        <v>790</v>
      </c>
      <c r="D157" s="246">
        <v>0</v>
      </c>
      <c r="E157" s="181">
        <v>0</v>
      </c>
      <c r="F157" s="179">
        <f t="shared" si="3"/>
        <v>0</v>
      </c>
      <c r="G157" s="135">
        <v>0</v>
      </c>
      <c r="H157" s="180"/>
      <c r="I157" s="72"/>
    </row>
    <row r="158" spans="1:9" s="151" customFormat="1" ht="16.5" thickBot="1" x14ac:dyDescent="0.3">
      <c r="A158" s="56" t="s">
        <v>42</v>
      </c>
      <c r="B158" s="52" t="s">
        <v>325</v>
      </c>
      <c r="C158" s="57" t="s">
        <v>790</v>
      </c>
      <c r="D158" s="247">
        <v>0</v>
      </c>
      <c r="E158" s="248">
        <v>0</v>
      </c>
      <c r="F158" s="187">
        <f t="shared" si="3"/>
        <v>0</v>
      </c>
      <c r="G158" s="138">
        <v>0</v>
      </c>
      <c r="H158" s="197"/>
      <c r="I158" s="72"/>
    </row>
    <row r="159" spans="1:9" s="151" customFormat="1" x14ac:dyDescent="0.25">
      <c r="A159" s="143" t="s">
        <v>326</v>
      </c>
      <c r="B159" s="144" t="s">
        <v>229</v>
      </c>
      <c r="C159" s="150" t="s">
        <v>327</v>
      </c>
      <c r="D159" s="238"/>
      <c r="E159" s="169"/>
      <c r="F159" s="170"/>
      <c r="G159" s="134"/>
      <c r="H159" s="171"/>
      <c r="I159" s="72"/>
    </row>
    <row r="160" spans="1:9" s="151" customFormat="1" ht="31.5" x14ac:dyDescent="0.25">
      <c r="A160" s="46" t="s">
        <v>43</v>
      </c>
      <c r="B160" s="52" t="s">
        <v>328</v>
      </c>
      <c r="C160" s="48" t="s">
        <v>790</v>
      </c>
      <c r="D160" s="240">
        <f>D109+D105+D69</f>
        <v>-4.4664999999999679</v>
      </c>
      <c r="E160" s="181">
        <f>E109+E105+E69</f>
        <v>-3.2820340800000487</v>
      </c>
      <c r="F160" s="179">
        <f>E160-D160</f>
        <v>1.1844659199999192</v>
      </c>
      <c r="G160" s="135">
        <f>E160/D160*100</f>
        <v>73.481116758089598</v>
      </c>
      <c r="H160" s="180"/>
      <c r="I160" s="72"/>
    </row>
    <row r="161" spans="1:10" s="151" customFormat="1" x14ac:dyDescent="0.25">
      <c r="A161" s="46" t="s">
        <v>44</v>
      </c>
      <c r="B161" s="52" t="s">
        <v>329</v>
      </c>
      <c r="C161" s="48" t="s">
        <v>790</v>
      </c>
      <c r="D161" s="240">
        <f>D162</f>
        <v>0</v>
      </c>
      <c r="E161" s="244">
        <f>E162</f>
        <v>0</v>
      </c>
      <c r="F161" s="179">
        <f t="shared" ref="F161:F165" si="4">E161-D161</f>
        <v>0</v>
      </c>
      <c r="G161" s="135"/>
      <c r="H161" s="180"/>
      <c r="I161" s="72"/>
    </row>
    <row r="162" spans="1:10" s="151" customFormat="1" x14ac:dyDescent="0.25">
      <c r="A162" s="46" t="s">
        <v>330</v>
      </c>
      <c r="B162" s="51" t="s">
        <v>331</v>
      </c>
      <c r="C162" s="48" t="s">
        <v>790</v>
      </c>
      <c r="D162" s="240">
        <v>0</v>
      </c>
      <c r="E162" s="244">
        <v>0</v>
      </c>
      <c r="F162" s="179">
        <f t="shared" si="4"/>
        <v>0</v>
      </c>
      <c r="G162" s="135"/>
      <c r="H162" s="180"/>
      <c r="I162" s="72"/>
    </row>
    <row r="163" spans="1:10" s="151" customFormat="1" x14ac:dyDescent="0.25">
      <c r="A163" s="46" t="s">
        <v>45</v>
      </c>
      <c r="B163" s="52" t="s">
        <v>332</v>
      </c>
      <c r="C163" s="48" t="s">
        <v>790</v>
      </c>
      <c r="D163" s="240">
        <f>D164</f>
        <v>0</v>
      </c>
      <c r="E163" s="244">
        <f>E164</f>
        <v>0</v>
      </c>
      <c r="F163" s="179">
        <f t="shared" si="4"/>
        <v>0</v>
      </c>
      <c r="G163" s="135"/>
      <c r="H163" s="180"/>
      <c r="I163" s="72"/>
    </row>
    <row r="164" spans="1:10" s="151" customFormat="1" x14ac:dyDescent="0.25">
      <c r="A164" s="54" t="s">
        <v>333</v>
      </c>
      <c r="B164" s="51" t="s">
        <v>334</v>
      </c>
      <c r="C164" s="48" t="s">
        <v>790</v>
      </c>
      <c r="D164" s="240">
        <v>0</v>
      </c>
      <c r="E164" s="244">
        <v>0</v>
      </c>
      <c r="F164" s="179">
        <f t="shared" si="4"/>
        <v>0</v>
      </c>
      <c r="G164" s="135"/>
      <c r="H164" s="180"/>
      <c r="I164" s="72"/>
    </row>
    <row r="165" spans="1:10" s="151" customFormat="1" ht="32.25" thickBot="1" x14ac:dyDescent="0.3">
      <c r="A165" s="56" t="s">
        <v>46</v>
      </c>
      <c r="B165" s="154" t="s">
        <v>335</v>
      </c>
      <c r="C165" s="57" t="s">
        <v>327</v>
      </c>
      <c r="D165" s="249">
        <f>D163/D160</f>
        <v>0</v>
      </c>
      <c r="E165" s="250">
        <v>0</v>
      </c>
      <c r="F165" s="226">
        <f t="shared" si="4"/>
        <v>0</v>
      </c>
      <c r="G165" s="136"/>
      <c r="H165" s="188"/>
      <c r="I165" s="72"/>
    </row>
    <row r="166" spans="1:10" s="45" customFormat="1" ht="19.5" thickBot="1" x14ac:dyDescent="0.3">
      <c r="A166" s="372" t="s">
        <v>336</v>
      </c>
      <c r="B166" s="373"/>
      <c r="C166" s="373"/>
      <c r="D166" s="373"/>
      <c r="E166" s="373"/>
      <c r="F166" s="373"/>
      <c r="G166" s="373"/>
      <c r="H166" s="374"/>
      <c r="I166" s="40"/>
    </row>
    <row r="167" spans="1:10" s="151" customFormat="1" x14ac:dyDescent="0.25">
      <c r="A167" s="58" t="s">
        <v>337</v>
      </c>
      <c r="B167" s="61" t="s">
        <v>338</v>
      </c>
      <c r="C167" s="59" t="s">
        <v>790</v>
      </c>
      <c r="D167" s="251">
        <f>D23</f>
        <v>159.40020000000001</v>
      </c>
      <c r="E167" s="251">
        <f>E173+E175+E184+E222</f>
        <v>194.61453702999995</v>
      </c>
      <c r="F167" s="169"/>
      <c r="G167" s="169"/>
      <c r="H167" s="171"/>
      <c r="I167" s="40">
        <f>(181.33185338+110.36368/1000+8.73465735999993)+2.63072613+(3.68-1.91250777)-33.6176/1000+73.06185/1000</f>
        <v>194.61453702999992</v>
      </c>
      <c r="J167" s="256">
        <f>E167-I167</f>
        <v>0</v>
      </c>
    </row>
    <row r="168" spans="1:10" s="151" customFormat="1" x14ac:dyDescent="0.25">
      <c r="A168" s="46" t="s">
        <v>47</v>
      </c>
      <c r="B168" s="47" t="s">
        <v>158</v>
      </c>
      <c r="C168" s="48" t="s">
        <v>790</v>
      </c>
      <c r="D168" s="181">
        <v>0</v>
      </c>
      <c r="E168" s="181">
        <v>0</v>
      </c>
      <c r="F168" s="178"/>
      <c r="G168" s="178"/>
      <c r="H168" s="180"/>
      <c r="I168" s="40"/>
      <c r="J168" s="45"/>
    </row>
    <row r="169" spans="1:10" s="151" customFormat="1" ht="31.5" x14ac:dyDescent="0.25">
      <c r="A169" s="46" t="s">
        <v>339</v>
      </c>
      <c r="B169" s="51" t="s">
        <v>159</v>
      </c>
      <c r="C169" s="48" t="s">
        <v>790</v>
      </c>
      <c r="D169" s="181">
        <v>0</v>
      </c>
      <c r="E169" s="181">
        <v>0</v>
      </c>
      <c r="F169" s="178"/>
      <c r="G169" s="178"/>
      <c r="H169" s="180"/>
      <c r="I169" s="40"/>
      <c r="J169" s="45"/>
    </row>
    <row r="170" spans="1:10" s="151" customFormat="1" ht="31.5" x14ac:dyDescent="0.25">
      <c r="A170" s="46" t="s">
        <v>340</v>
      </c>
      <c r="B170" s="51" t="s">
        <v>160</v>
      </c>
      <c r="C170" s="48" t="s">
        <v>790</v>
      </c>
      <c r="D170" s="181">
        <v>0</v>
      </c>
      <c r="E170" s="181">
        <v>0</v>
      </c>
      <c r="F170" s="178"/>
      <c r="G170" s="178"/>
      <c r="H170" s="180"/>
      <c r="I170" s="40"/>
      <c r="J170" s="45"/>
    </row>
    <row r="171" spans="1:10" s="151" customFormat="1" ht="31.5" x14ac:dyDescent="0.25">
      <c r="A171" s="46" t="s">
        <v>341</v>
      </c>
      <c r="B171" s="51" t="s">
        <v>161</v>
      </c>
      <c r="C171" s="48" t="s">
        <v>790</v>
      </c>
      <c r="D171" s="181">
        <v>0</v>
      </c>
      <c r="E171" s="181">
        <v>0</v>
      </c>
      <c r="F171" s="178"/>
      <c r="G171" s="178"/>
      <c r="H171" s="180"/>
      <c r="I171" s="40"/>
      <c r="J171" s="45"/>
    </row>
    <row r="172" spans="1:10" s="151" customFormat="1" x14ac:dyDescent="0.25">
      <c r="A172" s="46" t="s">
        <v>48</v>
      </c>
      <c r="B172" s="47" t="s">
        <v>162</v>
      </c>
      <c r="C172" s="48" t="s">
        <v>790</v>
      </c>
      <c r="D172" s="181">
        <v>0</v>
      </c>
      <c r="E172" s="181">
        <v>0</v>
      </c>
      <c r="F172" s="178"/>
      <c r="G172" s="178"/>
      <c r="H172" s="180"/>
      <c r="I172" s="40"/>
      <c r="J172" s="45"/>
    </row>
    <row r="173" spans="1:10" s="151" customFormat="1" x14ac:dyDescent="0.25">
      <c r="A173" s="46" t="s">
        <v>49</v>
      </c>
      <c r="B173" s="47" t="s">
        <v>163</v>
      </c>
      <c r="C173" s="48" t="s">
        <v>790</v>
      </c>
      <c r="D173" s="252">
        <f>D167</f>
        <v>159.40020000000001</v>
      </c>
      <c r="E173" s="252">
        <f>181.33185338+2.63072613</f>
        <v>183.96257951000001</v>
      </c>
      <c r="F173" s="178"/>
      <c r="G173" s="178"/>
      <c r="H173" s="180"/>
      <c r="I173" s="40"/>
      <c r="J173" s="45"/>
    </row>
    <row r="174" spans="1:10" s="151" customFormat="1" x14ac:dyDescent="0.25">
      <c r="A174" s="46" t="s">
        <v>50</v>
      </c>
      <c r="B174" s="47" t="s">
        <v>164</v>
      </c>
      <c r="C174" s="48" t="s">
        <v>790</v>
      </c>
      <c r="D174" s="181">
        <v>0</v>
      </c>
      <c r="E174" s="181">
        <v>0</v>
      </c>
      <c r="F174" s="178"/>
      <c r="G174" s="178"/>
      <c r="H174" s="180"/>
      <c r="I174" s="40"/>
      <c r="J174" s="45"/>
    </row>
    <row r="175" spans="1:10" s="151" customFormat="1" x14ac:dyDescent="0.25">
      <c r="A175" s="46" t="s">
        <v>342</v>
      </c>
      <c r="B175" s="47" t="s">
        <v>166</v>
      </c>
      <c r="C175" s="48" t="s">
        <v>790</v>
      </c>
      <c r="D175" s="181">
        <v>0</v>
      </c>
      <c r="E175" s="253">
        <f>8.73465735999993-33.6176/1000</f>
        <v>8.7010397599999312</v>
      </c>
      <c r="F175" s="178"/>
      <c r="G175" s="178"/>
      <c r="H175" s="180"/>
      <c r="I175" s="40"/>
      <c r="J175" s="45"/>
    </row>
    <row r="176" spans="1:10" s="151" customFormat="1" x14ac:dyDescent="0.25">
      <c r="A176" s="46" t="s">
        <v>343</v>
      </c>
      <c r="B176" s="47" t="s">
        <v>168</v>
      </c>
      <c r="C176" s="48" t="s">
        <v>790</v>
      </c>
      <c r="D176" s="181">
        <v>0</v>
      </c>
      <c r="E176" s="181">
        <v>0</v>
      </c>
      <c r="F176" s="178"/>
      <c r="G176" s="178"/>
      <c r="H176" s="180"/>
      <c r="I176" s="40"/>
      <c r="J176" s="45"/>
    </row>
    <row r="177" spans="1:10" s="151" customFormat="1" x14ac:dyDescent="0.25">
      <c r="A177" s="46" t="s">
        <v>344</v>
      </c>
      <c r="B177" s="47" t="s">
        <v>170</v>
      </c>
      <c r="C177" s="48" t="s">
        <v>790</v>
      </c>
      <c r="D177" s="181">
        <v>0</v>
      </c>
      <c r="E177" s="181">
        <v>0</v>
      </c>
      <c r="F177" s="178"/>
      <c r="G177" s="178"/>
      <c r="H177" s="180"/>
      <c r="I177" s="40"/>
      <c r="J177" s="45"/>
    </row>
    <row r="178" spans="1:10" s="151" customFormat="1" ht="31.5" x14ac:dyDescent="0.25">
      <c r="A178" s="46" t="s">
        <v>345</v>
      </c>
      <c r="B178" s="49" t="s">
        <v>172</v>
      </c>
      <c r="C178" s="48" t="s">
        <v>790</v>
      </c>
      <c r="D178" s="181">
        <v>0</v>
      </c>
      <c r="E178" s="181">
        <v>0</v>
      </c>
      <c r="F178" s="178"/>
      <c r="G178" s="178"/>
      <c r="H178" s="180"/>
      <c r="I178" s="40"/>
      <c r="J178" s="257"/>
    </row>
    <row r="179" spans="1:10" s="151" customFormat="1" x14ac:dyDescent="0.25">
      <c r="A179" s="46" t="s">
        <v>346</v>
      </c>
      <c r="B179" s="50" t="s">
        <v>91</v>
      </c>
      <c r="C179" s="48" t="s">
        <v>790</v>
      </c>
      <c r="D179" s="181">
        <v>0</v>
      </c>
      <c r="E179" s="181">
        <v>0</v>
      </c>
      <c r="F179" s="178"/>
      <c r="G179" s="178"/>
      <c r="H179" s="180"/>
      <c r="I179" s="40"/>
      <c r="J179" s="45"/>
    </row>
    <row r="180" spans="1:10" s="151" customFormat="1" x14ac:dyDescent="0.25">
      <c r="A180" s="46" t="s">
        <v>347</v>
      </c>
      <c r="B180" s="50" t="s">
        <v>92</v>
      </c>
      <c r="C180" s="48" t="s">
        <v>790</v>
      </c>
      <c r="D180" s="181">
        <v>0</v>
      </c>
      <c r="E180" s="181">
        <v>0</v>
      </c>
      <c r="F180" s="178"/>
      <c r="G180" s="178"/>
      <c r="H180" s="180"/>
      <c r="I180" s="40"/>
      <c r="J180" s="45"/>
    </row>
    <row r="181" spans="1:10" s="151" customFormat="1" ht="31.5" x14ac:dyDescent="0.25">
      <c r="A181" s="46" t="s">
        <v>348</v>
      </c>
      <c r="B181" s="52" t="s">
        <v>349</v>
      </c>
      <c r="C181" s="48" t="s">
        <v>790</v>
      </c>
      <c r="D181" s="181">
        <v>0</v>
      </c>
      <c r="E181" s="181">
        <v>0</v>
      </c>
      <c r="F181" s="178"/>
      <c r="G181" s="178"/>
      <c r="H181" s="180"/>
      <c r="I181" s="40"/>
      <c r="J181" s="45"/>
    </row>
    <row r="182" spans="1:10" s="151" customFormat="1" x14ac:dyDescent="0.25">
      <c r="A182" s="46" t="s">
        <v>350</v>
      </c>
      <c r="B182" s="51" t="s">
        <v>351</v>
      </c>
      <c r="C182" s="48" t="s">
        <v>790</v>
      </c>
      <c r="D182" s="181">
        <v>0</v>
      </c>
      <c r="E182" s="181">
        <v>0</v>
      </c>
      <c r="F182" s="178"/>
      <c r="G182" s="178"/>
      <c r="H182" s="180"/>
      <c r="I182" s="40"/>
      <c r="J182" s="45"/>
    </row>
    <row r="183" spans="1:10" s="151" customFormat="1" x14ac:dyDescent="0.25">
      <c r="A183" s="46" t="s">
        <v>352</v>
      </c>
      <c r="B183" s="51" t="s">
        <v>353</v>
      </c>
      <c r="C183" s="48" t="s">
        <v>790</v>
      </c>
      <c r="D183" s="181">
        <v>0</v>
      </c>
      <c r="E183" s="181">
        <v>0</v>
      </c>
      <c r="F183" s="178"/>
      <c r="G183" s="178"/>
      <c r="H183" s="180"/>
      <c r="I183" s="40"/>
      <c r="J183" s="45"/>
    </row>
    <row r="184" spans="1:10" s="151" customFormat="1" x14ac:dyDescent="0.25">
      <c r="A184" s="46" t="s">
        <v>354</v>
      </c>
      <c r="B184" s="47" t="s">
        <v>176</v>
      </c>
      <c r="C184" s="48" t="s">
        <v>790</v>
      </c>
      <c r="D184" s="181">
        <v>0</v>
      </c>
      <c r="E184" s="181">
        <f>110.36368/1000</f>
        <v>0.11036368000000001</v>
      </c>
      <c r="F184" s="178"/>
      <c r="G184" s="178"/>
      <c r="H184" s="180"/>
      <c r="I184" s="40"/>
      <c r="J184" s="45"/>
    </row>
    <row r="185" spans="1:10" s="151" customFormat="1" x14ac:dyDescent="0.25">
      <c r="A185" s="46" t="s">
        <v>355</v>
      </c>
      <c r="B185" s="60" t="s">
        <v>356</v>
      </c>
      <c r="C185" s="48" t="s">
        <v>790</v>
      </c>
      <c r="D185" s="252">
        <f>D186+D187+D191+D192+D193+D194+D195+D196+D198+D199+D200+D201+D202+D211+D218+D219+D220+D236+D240+D241</f>
        <v>159.40015651000007</v>
      </c>
      <c r="E185" s="252">
        <f>E186+E187+E191+E192+E193+E194+E195+E196+E198+E199+E200+E201+E202+E211+E218+E219+E220+E236+E240+E241</f>
        <v>194.11910086999998</v>
      </c>
      <c r="F185" s="178"/>
      <c r="G185" s="178"/>
      <c r="H185" s="180"/>
      <c r="I185" s="40">
        <f>159.09182469-0.30661/1000+392.39382/1000+10.55005565+17.93006556+2.06+49.32809/1000+4.04573967</f>
        <v>194.11910086999998</v>
      </c>
      <c r="J185" s="258">
        <f>I185-E185</f>
        <v>0</v>
      </c>
    </row>
    <row r="186" spans="1:10" s="151" customFormat="1" x14ac:dyDescent="0.25">
      <c r="A186" s="46" t="s">
        <v>357</v>
      </c>
      <c r="B186" s="52" t="s">
        <v>358</v>
      </c>
      <c r="C186" s="48" t="s">
        <v>790</v>
      </c>
      <c r="D186" s="181">
        <f>D54</f>
        <v>0.46329999999999999</v>
      </c>
      <c r="E186" s="181">
        <f>40/1000</f>
        <v>0.04</v>
      </c>
      <c r="F186" s="178"/>
      <c r="G186" s="178"/>
      <c r="H186" s="180"/>
      <c r="I186" s="40"/>
      <c r="J186" s="258"/>
    </row>
    <row r="187" spans="1:10" s="151" customFormat="1" x14ac:dyDescent="0.25">
      <c r="A187" s="46" t="s">
        <v>359</v>
      </c>
      <c r="B187" s="52" t="s">
        <v>360</v>
      </c>
      <c r="C187" s="48" t="s">
        <v>790</v>
      </c>
      <c r="D187" s="252">
        <f>D190</f>
        <v>62.633800000000001</v>
      </c>
      <c r="E187" s="252">
        <f>E190</f>
        <v>55.994214820000003</v>
      </c>
      <c r="F187" s="178"/>
      <c r="G187" s="178"/>
      <c r="H187" s="180"/>
      <c r="I187" s="259">
        <f>D185-D173</f>
        <v>-4.3489999939083646E-5</v>
      </c>
      <c r="J187" s="260"/>
    </row>
    <row r="188" spans="1:10" s="151" customFormat="1" x14ac:dyDescent="0.25">
      <c r="A188" s="46" t="s">
        <v>361</v>
      </c>
      <c r="B188" s="51" t="s">
        <v>362</v>
      </c>
      <c r="C188" s="48" t="s">
        <v>790</v>
      </c>
      <c r="D188" s="181">
        <v>0</v>
      </c>
      <c r="E188" s="181">
        <v>0</v>
      </c>
      <c r="F188" s="178"/>
      <c r="G188" s="178"/>
      <c r="H188" s="180"/>
      <c r="I188" s="40"/>
      <c r="J188" s="45"/>
    </row>
    <row r="189" spans="1:10" s="151" customFormat="1" x14ac:dyDescent="0.25">
      <c r="A189" s="46" t="s">
        <v>363</v>
      </c>
      <c r="B189" s="51" t="s">
        <v>364</v>
      </c>
      <c r="C189" s="48" t="s">
        <v>790</v>
      </c>
      <c r="D189" s="252">
        <v>0</v>
      </c>
      <c r="E189" s="252">
        <v>0</v>
      </c>
      <c r="F189" s="178"/>
      <c r="G189" s="178"/>
      <c r="H189" s="180"/>
      <c r="I189" s="40"/>
      <c r="J189" s="45"/>
    </row>
    <row r="190" spans="1:10" s="151" customFormat="1" x14ac:dyDescent="0.25">
      <c r="A190" s="46" t="s">
        <v>365</v>
      </c>
      <c r="B190" s="51" t="s">
        <v>366</v>
      </c>
      <c r="C190" s="48" t="s">
        <v>790</v>
      </c>
      <c r="D190" s="252">
        <f>D57</f>
        <v>62.633800000000001</v>
      </c>
      <c r="E190" s="252">
        <v>55.994214820000003</v>
      </c>
      <c r="F190" s="178"/>
      <c r="G190" s="178"/>
      <c r="H190" s="180"/>
      <c r="I190" s="40"/>
      <c r="J190" s="45"/>
    </row>
    <row r="191" spans="1:10" s="151" customFormat="1" ht="31.5" x14ac:dyDescent="0.25">
      <c r="A191" s="46" t="s">
        <v>367</v>
      </c>
      <c r="B191" s="52" t="s">
        <v>368</v>
      </c>
      <c r="C191" s="48" t="s">
        <v>790</v>
      </c>
      <c r="D191" s="252">
        <f>D63</f>
        <v>0</v>
      </c>
      <c r="E191" s="252">
        <v>16.113445729999999</v>
      </c>
      <c r="F191" s="178"/>
      <c r="G191" s="178"/>
      <c r="H191" s="254"/>
      <c r="I191" s="40"/>
      <c r="J191" s="45"/>
    </row>
    <row r="192" spans="1:10" s="151" customFormat="1" ht="31.5" x14ac:dyDescent="0.25">
      <c r="A192" s="46" t="s">
        <v>369</v>
      </c>
      <c r="B192" s="52" t="s">
        <v>370</v>
      </c>
      <c r="C192" s="48" t="s">
        <v>790</v>
      </c>
      <c r="D192" s="181">
        <v>0</v>
      </c>
      <c r="E192" s="181">
        <v>0</v>
      </c>
      <c r="F192" s="178"/>
      <c r="G192" s="178"/>
      <c r="H192" s="180"/>
      <c r="I192" s="40"/>
      <c r="J192" s="45"/>
    </row>
    <row r="193" spans="1:10" s="151" customFormat="1" x14ac:dyDescent="0.25">
      <c r="A193" s="46" t="s">
        <v>371</v>
      </c>
      <c r="B193" s="52" t="s">
        <v>372</v>
      </c>
      <c r="C193" s="48" t="s">
        <v>790</v>
      </c>
      <c r="D193" s="181">
        <v>0</v>
      </c>
      <c r="E193" s="181">
        <v>0</v>
      </c>
      <c r="F193" s="178"/>
      <c r="G193" s="178"/>
      <c r="H193" s="180"/>
      <c r="I193" s="40"/>
      <c r="J193" s="45"/>
    </row>
    <row r="194" spans="1:10" s="151" customFormat="1" x14ac:dyDescent="0.25">
      <c r="A194" s="46" t="s">
        <v>373</v>
      </c>
      <c r="B194" s="52" t="s">
        <v>374</v>
      </c>
      <c r="C194" s="48" t="s">
        <v>790</v>
      </c>
      <c r="D194" s="252">
        <f>D68-D195</f>
        <v>8.782</v>
      </c>
      <c r="E194" s="244">
        <f>10.55005565+94.65137/1000+1.033+45/1000</f>
        <v>11.722707019999998</v>
      </c>
      <c r="F194" s="178"/>
      <c r="G194" s="178"/>
      <c r="H194" s="180"/>
      <c r="I194" s="40"/>
      <c r="J194" s="45"/>
    </row>
    <row r="195" spans="1:10" s="151" customFormat="1" x14ac:dyDescent="0.25">
      <c r="A195" s="46" t="s">
        <v>375</v>
      </c>
      <c r="B195" s="52" t="s">
        <v>376</v>
      </c>
      <c r="C195" s="48" t="s">
        <v>790</v>
      </c>
      <c r="D195" s="252">
        <v>2.6697000000000002</v>
      </c>
      <c r="E195" s="244">
        <f>49.32809/1000+2.43136156</f>
        <v>2.48068965</v>
      </c>
      <c r="F195" s="178"/>
      <c r="G195" s="178"/>
      <c r="H195" s="180"/>
      <c r="I195" s="40"/>
      <c r="J195" s="45"/>
    </row>
    <row r="196" spans="1:10" s="151" customFormat="1" x14ac:dyDescent="0.25">
      <c r="A196" s="46" t="s">
        <v>377</v>
      </c>
      <c r="B196" s="52" t="s">
        <v>378</v>
      </c>
      <c r="C196" s="48" t="s">
        <v>790</v>
      </c>
      <c r="D196" s="252">
        <v>1.6341000000000001</v>
      </c>
      <c r="E196" s="252">
        <v>15.498704</v>
      </c>
      <c r="F196" s="178"/>
      <c r="G196" s="178"/>
      <c r="H196" s="180"/>
      <c r="I196" s="40"/>
      <c r="J196" s="45"/>
    </row>
    <row r="197" spans="1:10" s="151" customFormat="1" x14ac:dyDescent="0.25">
      <c r="A197" s="46" t="s">
        <v>379</v>
      </c>
      <c r="B197" s="51" t="s">
        <v>380</v>
      </c>
      <c r="C197" s="48" t="s">
        <v>790</v>
      </c>
      <c r="D197" s="252">
        <v>1.5782</v>
      </c>
      <c r="E197" s="244">
        <v>1.241744</v>
      </c>
      <c r="F197" s="178"/>
      <c r="G197" s="178"/>
      <c r="H197" s="180"/>
      <c r="I197" s="40"/>
      <c r="J197" s="45"/>
    </row>
    <row r="198" spans="1:10" s="151" customFormat="1" x14ac:dyDescent="0.25">
      <c r="A198" s="46" t="s">
        <v>381</v>
      </c>
      <c r="B198" s="52" t="s">
        <v>382</v>
      </c>
      <c r="C198" s="48" t="s">
        <v>790</v>
      </c>
      <c r="D198" s="252">
        <f>D60</f>
        <v>0.77470000000000006</v>
      </c>
      <c r="E198" s="244">
        <v>1.21334768</v>
      </c>
      <c r="F198" s="178"/>
      <c r="G198" s="178"/>
      <c r="H198" s="180"/>
      <c r="I198" s="40"/>
      <c r="J198" s="45"/>
    </row>
    <row r="199" spans="1:10" s="151" customFormat="1" x14ac:dyDescent="0.25">
      <c r="A199" s="46" t="s">
        <v>383</v>
      </c>
      <c r="B199" s="52" t="s">
        <v>384</v>
      </c>
      <c r="C199" s="48" t="s">
        <v>790</v>
      </c>
      <c r="D199" s="252">
        <v>50.61795651000007</v>
      </c>
      <c r="E199" s="252">
        <v>45.095404819999999</v>
      </c>
      <c r="F199" s="178"/>
      <c r="G199" s="178"/>
      <c r="H199" s="180"/>
      <c r="I199" s="40"/>
      <c r="J199" s="45"/>
    </row>
    <row r="200" spans="1:10" s="151" customFormat="1" x14ac:dyDescent="0.25">
      <c r="A200" s="46" t="s">
        <v>385</v>
      </c>
      <c r="B200" s="52" t="s">
        <v>386</v>
      </c>
      <c r="C200" s="48" t="s">
        <v>790</v>
      </c>
      <c r="D200" s="252">
        <f>D75</f>
        <v>30.1769</v>
      </c>
      <c r="E200" s="252">
        <f>34.9345246+38/1000+0.34068/1000+2.44941252-0.30661/1000</f>
        <v>37.421971190000001</v>
      </c>
      <c r="F200" s="178"/>
      <c r="G200" s="178"/>
      <c r="H200" s="180"/>
      <c r="I200" s="40"/>
      <c r="J200" s="45"/>
    </row>
    <row r="201" spans="1:10" s="151" customFormat="1" ht="31.5" x14ac:dyDescent="0.25">
      <c r="A201" s="46" t="s">
        <v>387</v>
      </c>
      <c r="B201" s="52" t="s">
        <v>388</v>
      </c>
      <c r="C201" s="48" t="s">
        <v>790</v>
      </c>
      <c r="D201" s="181">
        <v>0</v>
      </c>
      <c r="E201" s="181">
        <v>0</v>
      </c>
      <c r="F201" s="178"/>
      <c r="G201" s="178"/>
      <c r="H201" s="180"/>
      <c r="I201" s="40"/>
      <c r="J201" s="45"/>
    </row>
    <row r="202" spans="1:10" s="151" customFormat="1" x14ac:dyDescent="0.25">
      <c r="A202" s="46" t="s">
        <v>389</v>
      </c>
      <c r="B202" s="52" t="s">
        <v>390</v>
      </c>
      <c r="C202" s="48" t="s">
        <v>790</v>
      </c>
      <c r="D202" s="252">
        <f>D76</f>
        <v>1.5976999999999999</v>
      </c>
      <c r="E202" s="244">
        <f>249.21568/1000+64.1/1000+79.07814/1000+385.3351/1000</f>
        <v>0.77772891999999993</v>
      </c>
      <c r="F202" s="178"/>
      <c r="G202" s="178"/>
      <c r="H202" s="180"/>
      <c r="I202" s="40"/>
      <c r="J202" s="45"/>
    </row>
    <row r="203" spans="1:10" s="151" customFormat="1" x14ac:dyDescent="0.25">
      <c r="A203" s="46" t="s">
        <v>391</v>
      </c>
      <c r="B203" s="60" t="s">
        <v>392</v>
      </c>
      <c r="C203" s="48" t="s">
        <v>790</v>
      </c>
      <c r="D203" s="181">
        <v>0</v>
      </c>
      <c r="E203" s="181">
        <f>E204+E205+E209</f>
        <v>0</v>
      </c>
      <c r="F203" s="178"/>
      <c r="G203" s="178"/>
      <c r="H203" s="180"/>
      <c r="I203" s="40"/>
      <c r="J203" s="45"/>
    </row>
    <row r="204" spans="1:10" s="151" customFormat="1" x14ac:dyDescent="0.25">
      <c r="A204" s="46" t="s">
        <v>393</v>
      </c>
      <c r="B204" s="52" t="s">
        <v>394</v>
      </c>
      <c r="C204" s="48" t="s">
        <v>790</v>
      </c>
      <c r="D204" s="181">
        <v>0</v>
      </c>
      <c r="E204" s="181">
        <v>0</v>
      </c>
      <c r="F204" s="178"/>
      <c r="G204" s="178"/>
      <c r="H204" s="180"/>
      <c r="I204" s="40"/>
      <c r="J204" s="45"/>
    </row>
    <row r="205" spans="1:10" s="151" customFormat="1" x14ac:dyDescent="0.25">
      <c r="A205" s="46" t="s">
        <v>395</v>
      </c>
      <c r="B205" s="52" t="s">
        <v>396</v>
      </c>
      <c r="C205" s="48" t="s">
        <v>790</v>
      </c>
      <c r="D205" s="181">
        <v>0</v>
      </c>
      <c r="E205" s="181">
        <v>0</v>
      </c>
      <c r="F205" s="178"/>
      <c r="G205" s="178"/>
      <c r="H205" s="180"/>
      <c r="I205" s="40"/>
      <c r="J205" s="45"/>
    </row>
    <row r="206" spans="1:10" s="151" customFormat="1" ht="31.5" x14ac:dyDescent="0.25">
      <c r="A206" s="46" t="s">
        <v>397</v>
      </c>
      <c r="B206" s="51" t="s">
        <v>398</v>
      </c>
      <c r="C206" s="48" t="s">
        <v>790</v>
      </c>
      <c r="D206" s="181">
        <v>0</v>
      </c>
      <c r="E206" s="181">
        <v>0</v>
      </c>
      <c r="F206" s="178"/>
      <c r="G206" s="178"/>
      <c r="H206" s="180"/>
      <c r="I206" s="40"/>
      <c r="J206" s="45"/>
    </row>
    <row r="207" spans="1:10" s="151" customFormat="1" x14ac:dyDescent="0.25">
      <c r="A207" s="46" t="s">
        <v>399</v>
      </c>
      <c r="B207" s="53" t="s">
        <v>136</v>
      </c>
      <c r="C207" s="48" t="s">
        <v>790</v>
      </c>
      <c r="D207" s="181">
        <v>0</v>
      </c>
      <c r="E207" s="181">
        <v>0</v>
      </c>
      <c r="F207" s="178"/>
      <c r="G207" s="178"/>
      <c r="H207" s="180"/>
      <c r="I207" s="40"/>
      <c r="J207" s="45"/>
    </row>
    <row r="208" spans="1:10" s="151" customFormat="1" x14ac:dyDescent="0.25">
      <c r="A208" s="46" t="s">
        <v>400</v>
      </c>
      <c r="B208" s="53" t="s">
        <v>140</v>
      </c>
      <c r="C208" s="48" t="s">
        <v>790</v>
      </c>
      <c r="D208" s="181">
        <v>0</v>
      </c>
      <c r="E208" s="181">
        <v>0</v>
      </c>
      <c r="F208" s="178"/>
      <c r="G208" s="178"/>
      <c r="H208" s="180"/>
      <c r="I208" s="40"/>
      <c r="J208" s="45"/>
    </row>
    <row r="209" spans="1:10" s="151" customFormat="1" x14ac:dyDescent="0.25">
      <c r="A209" s="46" t="s">
        <v>401</v>
      </c>
      <c r="B209" s="52" t="s">
        <v>402</v>
      </c>
      <c r="C209" s="48" t="s">
        <v>790</v>
      </c>
      <c r="D209" s="181">
        <v>0</v>
      </c>
      <c r="E209" s="181">
        <v>0</v>
      </c>
      <c r="F209" s="178"/>
      <c r="G209" s="178"/>
      <c r="H209" s="180"/>
      <c r="I209" s="40"/>
      <c r="J209" s="45"/>
    </row>
    <row r="210" spans="1:10" s="151" customFormat="1" x14ac:dyDescent="0.25">
      <c r="A210" s="46" t="s">
        <v>403</v>
      </c>
      <c r="B210" s="60" t="s">
        <v>404</v>
      </c>
      <c r="C210" s="48" t="s">
        <v>790</v>
      </c>
      <c r="D210" s="181">
        <f>D212</f>
        <v>0.05</v>
      </c>
      <c r="E210" s="181">
        <f>E211+E218+E219+E220</f>
        <v>5.7008870399999996</v>
      </c>
      <c r="F210" s="178"/>
      <c r="G210" s="178"/>
      <c r="H210" s="180"/>
      <c r="I210" s="40"/>
      <c r="J210" s="45"/>
    </row>
    <row r="211" spans="1:10" s="151" customFormat="1" x14ac:dyDescent="0.25">
      <c r="A211" s="46" t="s">
        <v>405</v>
      </c>
      <c r="B211" s="52" t="s">
        <v>406</v>
      </c>
      <c r="C211" s="48" t="s">
        <v>790</v>
      </c>
      <c r="D211" s="181">
        <f>D212+D213+D214+D215+D216+D217</f>
        <v>0.05</v>
      </c>
      <c r="E211" s="244">
        <f>E212+E213+E214+E215+E216+E217</f>
        <v>5.7008870399999996</v>
      </c>
      <c r="F211" s="178"/>
      <c r="G211" s="178"/>
      <c r="H211" s="180"/>
      <c r="I211" s="40"/>
      <c r="J211" s="45"/>
    </row>
    <row r="212" spans="1:10" s="151" customFormat="1" x14ac:dyDescent="0.25">
      <c r="A212" s="46" t="s">
        <v>407</v>
      </c>
      <c r="B212" s="51" t="s">
        <v>408</v>
      </c>
      <c r="C212" s="48" t="s">
        <v>790</v>
      </c>
      <c r="D212" s="181">
        <v>0.05</v>
      </c>
      <c r="E212" s="244">
        <f>63.5/1000</f>
        <v>6.3500000000000001E-2</v>
      </c>
      <c r="F212" s="178"/>
      <c r="G212" s="178"/>
      <c r="H212" s="180"/>
      <c r="I212" s="40"/>
      <c r="J212" s="45"/>
    </row>
    <row r="213" spans="1:10" s="151" customFormat="1" x14ac:dyDescent="0.25">
      <c r="A213" s="46" t="s">
        <v>409</v>
      </c>
      <c r="B213" s="51" t="s">
        <v>410</v>
      </c>
      <c r="C213" s="48" t="s">
        <v>790</v>
      </c>
      <c r="D213" s="181">
        <v>0</v>
      </c>
      <c r="E213" s="244">
        <v>3.8893870399999999</v>
      </c>
      <c r="F213" s="178"/>
      <c r="G213" s="178"/>
      <c r="H213" s="180"/>
      <c r="I213" s="40"/>
      <c r="J213" s="45"/>
    </row>
    <row r="214" spans="1:10" s="151" customFormat="1" x14ac:dyDescent="0.25">
      <c r="A214" s="46" t="s">
        <v>411</v>
      </c>
      <c r="B214" s="51" t="s">
        <v>412</v>
      </c>
      <c r="C214" s="48" t="s">
        <v>790</v>
      </c>
      <c r="D214" s="181">
        <v>0</v>
      </c>
      <c r="E214" s="244">
        <v>0</v>
      </c>
      <c r="F214" s="178"/>
      <c r="G214" s="178"/>
      <c r="H214" s="180"/>
      <c r="I214" s="40"/>
      <c r="J214" s="45"/>
    </row>
    <row r="215" spans="1:10" s="151" customFormat="1" x14ac:dyDescent="0.25">
      <c r="A215" s="46" t="s">
        <v>413</v>
      </c>
      <c r="B215" s="51" t="s">
        <v>414</v>
      </c>
      <c r="C215" s="48" t="s">
        <v>790</v>
      </c>
      <c r="D215" s="181">
        <v>0</v>
      </c>
      <c r="E215" s="244">
        <v>1.748</v>
      </c>
      <c r="F215" s="178"/>
      <c r="G215" s="178"/>
      <c r="H215" s="180"/>
      <c r="I215" s="40"/>
      <c r="J215" s="45"/>
    </row>
    <row r="216" spans="1:10" s="151" customFormat="1" x14ac:dyDescent="0.25">
      <c r="A216" s="46" t="s">
        <v>415</v>
      </c>
      <c r="B216" s="51" t="s">
        <v>416</v>
      </c>
      <c r="C216" s="48" t="s">
        <v>790</v>
      </c>
      <c r="D216" s="181">
        <v>0</v>
      </c>
      <c r="E216" s="244">
        <v>0</v>
      </c>
      <c r="F216" s="178"/>
      <c r="G216" s="178"/>
      <c r="H216" s="180"/>
      <c r="I216" s="40"/>
      <c r="J216" s="45"/>
    </row>
    <row r="217" spans="1:10" s="151" customFormat="1" x14ac:dyDescent="0.25">
      <c r="A217" s="46" t="s">
        <v>417</v>
      </c>
      <c r="B217" s="51" t="s">
        <v>418</v>
      </c>
      <c r="C217" s="48" t="s">
        <v>790</v>
      </c>
      <c r="D217" s="181">
        <v>0</v>
      </c>
      <c r="E217" s="244">
        <v>0</v>
      </c>
      <c r="F217" s="178"/>
      <c r="G217" s="178"/>
      <c r="H217" s="180"/>
      <c r="I217" s="40"/>
      <c r="J217" s="45"/>
    </row>
    <row r="218" spans="1:10" s="151" customFormat="1" x14ac:dyDescent="0.25">
      <c r="A218" s="46" t="s">
        <v>419</v>
      </c>
      <c r="B218" s="52" t="s">
        <v>420</v>
      </c>
      <c r="C218" s="48" t="s">
        <v>790</v>
      </c>
      <c r="D218" s="181">
        <v>0</v>
      </c>
      <c r="E218" s="244">
        <v>0</v>
      </c>
      <c r="F218" s="178"/>
      <c r="G218" s="178"/>
      <c r="H218" s="180"/>
      <c r="I218" s="40"/>
      <c r="J218" s="45"/>
    </row>
    <row r="219" spans="1:10" s="151" customFormat="1" x14ac:dyDescent="0.25">
      <c r="A219" s="46" t="s">
        <v>421</v>
      </c>
      <c r="B219" s="52" t="s">
        <v>422</v>
      </c>
      <c r="C219" s="48" t="s">
        <v>790</v>
      </c>
      <c r="D219" s="181">
        <v>0</v>
      </c>
      <c r="E219" s="244">
        <v>0</v>
      </c>
      <c r="F219" s="178"/>
      <c r="G219" s="178"/>
      <c r="H219" s="180"/>
      <c r="I219" s="40"/>
      <c r="J219" s="45"/>
    </row>
    <row r="220" spans="1:10" s="151" customFormat="1" x14ac:dyDescent="0.25">
      <c r="A220" s="46" t="s">
        <v>423</v>
      </c>
      <c r="B220" s="52" t="s">
        <v>229</v>
      </c>
      <c r="C220" s="48" t="s">
        <v>327</v>
      </c>
      <c r="D220" s="181">
        <v>0</v>
      </c>
      <c r="E220" s="244">
        <v>0</v>
      </c>
      <c r="F220" s="178"/>
      <c r="G220" s="178"/>
      <c r="H220" s="180"/>
      <c r="I220" s="40"/>
      <c r="J220" s="45"/>
    </row>
    <row r="221" spans="1:10" s="151" customFormat="1" ht="31.5" x14ac:dyDescent="0.25">
      <c r="A221" s="46" t="s">
        <v>424</v>
      </c>
      <c r="B221" s="52" t="s">
        <v>425</v>
      </c>
      <c r="C221" s="48" t="s">
        <v>790</v>
      </c>
      <c r="D221" s="181">
        <v>0</v>
      </c>
      <c r="E221" s="244">
        <v>0</v>
      </c>
      <c r="F221" s="178"/>
      <c r="G221" s="178"/>
      <c r="H221" s="180"/>
      <c r="I221" s="40"/>
      <c r="J221" s="45"/>
    </row>
    <row r="222" spans="1:10" s="151" customFormat="1" x14ac:dyDescent="0.25">
      <c r="A222" s="46" t="s">
        <v>426</v>
      </c>
      <c r="B222" s="60" t="s">
        <v>427</v>
      </c>
      <c r="C222" s="48" t="s">
        <v>790</v>
      </c>
      <c r="D222" s="181">
        <f>D232</f>
        <v>0</v>
      </c>
      <c r="E222" s="244">
        <f>E223+E224+E228+E229+E232+E233+E234</f>
        <v>1.8405540800000002</v>
      </c>
      <c r="F222" s="178"/>
      <c r="G222" s="178"/>
      <c r="H222" s="180"/>
      <c r="I222" s="40"/>
      <c r="J222" s="45"/>
    </row>
    <row r="223" spans="1:10" s="151" customFormat="1" x14ac:dyDescent="0.25">
      <c r="A223" s="46" t="s">
        <v>428</v>
      </c>
      <c r="B223" s="52" t="s">
        <v>429</v>
      </c>
      <c r="C223" s="48" t="s">
        <v>790</v>
      </c>
      <c r="D223" s="181">
        <v>0</v>
      </c>
      <c r="E223" s="244">
        <v>0</v>
      </c>
      <c r="F223" s="178"/>
      <c r="G223" s="178"/>
      <c r="H223" s="180"/>
      <c r="I223" s="40"/>
      <c r="J223" s="45"/>
    </row>
    <row r="224" spans="1:10" s="151" customFormat="1" x14ac:dyDescent="0.25">
      <c r="A224" s="46" t="s">
        <v>430</v>
      </c>
      <c r="B224" s="52" t="s">
        <v>431</v>
      </c>
      <c r="C224" s="48" t="s">
        <v>790</v>
      </c>
      <c r="D224" s="181">
        <v>0</v>
      </c>
      <c r="E224" s="244">
        <v>0</v>
      </c>
      <c r="F224" s="178"/>
      <c r="G224" s="178"/>
      <c r="H224" s="180"/>
      <c r="I224" s="40"/>
      <c r="J224" s="45"/>
    </row>
    <row r="225" spans="1:10" s="151" customFormat="1" x14ac:dyDescent="0.25">
      <c r="A225" s="46" t="s">
        <v>432</v>
      </c>
      <c r="B225" s="51" t="s">
        <v>433</v>
      </c>
      <c r="C225" s="48" t="s">
        <v>790</v>
      </c>
      <c r="D225" s="181">
        <v>0</v>
      </c>
      <c r="E225" s="244">
        <v>0</v>
      </c>
      <c r="F225" s="178"/>
      <c r="G225" s="178"/>
      <c r="H225" s="180"/>
      <c r="I225" s="40"/>
      <c r="J225" s="45"/>
    </row>
    <row r="226" spans="1:10" s="151" customFormat="1" x14ac:dyDescent="0.25">
      <c r="A226" s="46" t="s">
        <v>434</v>
      </c>
      <c r="B226" s="51" t="s">
        <v>435</v>
      </c>
      <c r="C226" s="48" t="s">
        <v>790</v>
      </c>
      <c r="D226" s="181">
        <v>0</v>
      </c>
      <c r="E226" s="244">
        <v>0</v>
      </c>
      <c r="F226" s="178"/>
      <c r="G226" s="178"/>
      <c r="H226" s="180"/>
      <c r="I226" s="40"/>
      <c r="J226" s="45"/>
    </row>
    <row r="227" spans="1:10" s="151" customFormat="1" x14ac:dyDescent="0.25">
      <c r="A227" s="46" t="s">
        <v>436</v>
      </c>
      <c r="B227" s="51" t="s">
        <v>437</v>
      </c>
      <c r="C227" s="48" t="s">
        <v>790</v>
      </c>
      <c r="D227" s="181">
        <v>0</v>
      </c>
      <c r="E227" s="244">
        <v>0</v>
      </c>
      <c r="F227" s="178"/>
      <c r="G227" s="178"/>
      <c r="H227" s="180"/>
      <c r="I227" s="40"/>
      <c r="J227" s="45"/>
    </row>
    <row r="228" spans="1:10" s="151" customFormat="1" x14ac:dyDescent="0.25">
      <c r="A228" s="46" t="s">
        <v>438</v>
      </c>
      <c r="B228" s="52" t="s">
        <v>439</v>
      </c>
      <c r="C228" s="48" t="s">
        <v>790</v>
      </c>
      <c r="D228" s="181">
        <v>0</v>
      </c>
      <c r="E228" s="244">
        <v>0</v>
      </c>
      <c r="F228" s="178"/>
      <c r="G228" s="178"/>
      <c r="H228" s="180"/>
      <c r="I228" s="40"/>
      <c r="J228" s="45"/>
    </row>
    <row r="229" spans="1:10" s="151" customFormat="1" x14ac:dyDescent="0.25">
      <c r="A229" s="46" t="s">
        <v>440</v>
      </c>
      <c r="B229" s="52" t="s">
        <v>441</v>
      </c>
      <c r="C229" s="48" t="s">
        <v>790</v>
      </c>
      <c r="D229" s="181">
        <v>0</v>
      </c>
      <c r="E229" s="244">
        <v>0</v>
      </c>
      <c r="F229" s="178"/>
      <c r="G229" s="178"/>
      <c r="H229" s="180"/>
      <c r="I229" s="40"/>
      <c r="J229" s="45"/>
    </row>
    <row r="230" spans="1:10" s="151" customFormat="1" x14ac:dyDescent="0.25">
      <c r="A230" s="46" t="s">
        <v>442</v>
      </c>
      <c r="B230" s="51" t="s">
        <v>443</v>
      </c>
      <c r="C230" s="48" t="s">
        <v>790</v>
      </c>
      <c r="D230" s="181">
        <v>0</v>
      </c>
      <c r="E230" s="244">
        <v>0</v>
      </c>
      <c r="F230" s="178"/>
      <c r="G230" s="178"/>
      <c r="H230" s="180"/>
      <c r="I230" s="40"/>
      <c r="J230" s="45"/>
    </row>
    <row r="231" spans="1:10" s="151" customFormat="1" x14ac:dyDescent="0.25">
      <c r="A231" s="46" t="s">
        <v>444</v>
      </c>
      <c r="B231" s="51" t="s">
        <v>445</v>
      </c>
      <c r="C231" s="48" t="s">
        <v>790</v>
      </c>
      <c r="D231" s="181">
        <v>0</v>
      </c>
      <c r="E231" s="244">
        <v>0</v>
      </c>
      <c r="F231" s="178"/>
      <c r="G231" s="178"/>
      <c r="H231" s="180"/>
      <c r="I231" s="40"/>
      <c r="J231" s="45"/>
    </row>
    <row r="232" spans="1:10" s="151" customFormat="1" x14ac:dyDescent="0.25">
      <c r="A232" s="46" t="s">
        <v>446</v>
      </c>
      <c r="B232" s="52" t="s">
        <v>447</v>
      </c>
      <c r="C232" s="48" t="s">
        <v>790</v>
      </c>
      <c r="D232" s="181">
        <v>0</v>
      </c>
      <c r="E232" s="244">
        <f>3.68-1.91250777</f>
        <v>1.7674922300000002</v>
      </c>
      <c r="F232" s="178"/>
      <c r="G232" s="178"/>
      <c r="H232" s="180"/>
      <c r="I232" s="40"/>
      <c r="J232" s="45"/>
    </row>
    <row r="233" spans="1:10" s="151" customFormat="1" x14ac:dyDescent="0.25">
      <c r="A233" s="46" t="s">
        <v>448</v>
      </c>
      <c r="B233" s="52" t="s">
        <v>449</v>
      </c>
      <c r="C233" s="48" t="s">
        <v>790</v>
      </c>
      <c r="D233" s="181">
        <v>0</v>
      </c>
      <c r="E233" s="244">
        <v>0</v>
      </c>
      <c r="F233" s="178"/>
      <c r="G233" s="178"/>
      <c r="H233" s="180"/>
      <c r="I233" s="40"/>
      <c r="J233" s="45"/>
    </row>
    <row r="234" spans="1:10" s="151" customFormat="1" x14ac:dyDescent="0.25">
      <c r="A234" s="46" t="s">
        <v>450</v>
      </c>
      <c r="B234" s="52" t="s">
        <v>451</v>
      </c>
      <c r="C234" s="48" t="s">
        <v>790</v>
      </c>
      <c r="D234" s="181">
        <v>0</v>
      </c>
      <c r="E234" s="244">
        <f>73.06185/1000</f>
        <v>7.3061850000000012E-2</v>
      </c>
      <c r="F234" s="178"/>
      <c r="G234" s="178"/>
      <c r="H234" s="180"/>
      <c r="I234" s="40"/>
      <c r="J234" s="45"/>
    </row>
    <row r="235" spans="1:10" s="151" customFormat="1" x14ac:dyDescent="0.25">
      <c r="A235" s="46" t="s">
        <v>452</v>
      </c>
      <c r="B235" s="60" t="s">
        <v>453</v>
      </c>
      <c r="C235" s="48" t="s">
        <v>790</v>
      </c>
      <c r="D235" s="181">
        <v>0</v>
      </c>
      <c r="E235" s="244">
        <f>E236+E240+E241</f>
        <v>2.06</v>
      </c>
      <c r="F235" s="178"/>
      <c r="G235" s="178"/>
      <c r="H235" s="180"/>
      <c r="I235" s="40"/>
      <c r="J235" s="45"/>
    </row>
    <row r="236" spans="1:10" s="151" customFormat="1" x14ac:dyDescent="0.25">
      <c r="A236" s="46" t="s">
        <v>454</v>
      </c>
      <c r="B236" s="52" t="s">
        <v>455</v>
      </c>
      <c r="C236" s="48" t="s">
        <v>790</v>
      </c>
      <c r="D236" s="181">
        <v>0</v>
      </c>
      <c r="E236" s="244">
        <f>E237+E238+E239</f>
        <v>0</v>
      </c>
      <c r="F236" s="178"/>
      <c r="G236" s="178"/>
      <c r="H236" s="180"/>
      <c r="I236" s="40"/>
      <c r="J236" s="45"/>
    </row>
    <row r="237" spans="1:10" s="151" customFormat="1" x14ac:dyDescent="0.25">
      <c r="A237" s="46" t="s">
        <v>456</v>
      </c>
      <c r="B237" s="51" t="s">
        <v>433</v>
      </c>
      <c r="C237" s="48" t="s">
        <v>790</v>
      </c>
      <c r="D237" s="181">
        <v>0</v>
      </c>
      <c r="E237" s="244">
        <v>0</v>
      </c>
      <c r="F237" s="178"/>
      <c r="G237" s="178"/>
      <c r="H237" s="180"/>
      <c r="I237" s="40"/>
      <c r="J237" s="45"/>
    </row>
    <row r="238" spans="1:10" s="151" customFormat="1" x14ac:dyDescent="0.25">
      <c r="A238" s="46" t="s">
        <v>457</v>
      </c>
      <c r="B238" s="51" t="s">
        <v>435</v>
      </c>
      <c r="C238" s="48" t="s">
        <v>790</v>
      </c>
      <c r="D238" s="181">
        <v>0</v>
      </c>
      <c r="E238" s="244">
        <v>0</v>
      </c>
      <c r="F238" s="178"/>
      <c r="G238" s="178"/>
      <c r="H238" s="180"/>
      <c r="I238" s="40"/>
      <c r="J238" s="45"/>
    </row>
    <row r="239" spans="1:10" s="151" customFormat="1" x14ac:dyDescent="0.25">
      <c r="A239" s="46" t="s">
        <v>458</v>
      </c>
      <c r="B239" s="51" t="s">
        <v>437</v>
      </c>
      <c r="C239" s="48" t="s">
        <v>790</v>
      </c>
      <c r="D239" s="181">
        <v>0</v>
      </c>
      <c r="E239" s="244">
        <v>0</v>
      </c>
      <c r="F239" s="178"/>
      <c r="G239" s="178"/>
      <c r="H239" s="180"/>
      <c r="I239" s="40"/>
      <c r="J239" s="45"/>
    </row>
    <row r="240" spans="1:10" s="151" customFormat="1" x14ac:dyDescent="0.25">
      <c r="A240" s="46" t="s">
        <v>459</v>
      </c>
      <c r="B240" s="52" t="s">
        <v>324</v>
      </c>
      <c r="C240" s="48" t="s">
        <v>790</v>
      </c>
      <c r="D240" s="181">
        <v>0</v>
      </c>
      <c r="E240" s="244">
        <v>0</v>
      </c>
      <c r="F240" s="178"/>
      <c r="G240" s="178"/>
      <c r="H240" s="180"/>
      <c r="I240" s="40"/>
      <c r="J240" s="45"/>
    </row>
    <row r="241" spans="1:10" s="151" customFormat="1" x14ac:dyDescent="0.25">
      <c r="A241" s="46" t="s">
        <v>460</v>
      </c>
      <c r="B241" s="52" t="s">
        <v>461</v>
      </c>
      <c r="C241" s="48" t="s">
        <v>790</v>
      </c>
      <c r="D241" s="181">
        <v>0</v>
      </c>
      <c r="E241" s="244">
        <f>2.06</f>
        <v>2.06</v>
      </c>
      <c r="F241" s="178"/>
      <c r="G241" s="178"/>
      <c r="H241" s="180"/>
      <c r="I241" s="40"/>
      <c r="J241" s="45"/>
    </row>
    <row r="242" spans="1:10" s="151" customFormat="1" ht="31.5" x14ac:dyDescent="0.25">
      <c r="A242" s="46" t="s">
        <v>462</v>
      </c>
      <c r="B242" s="60" t="s">
        <v>463</v>
      </c>
      <c r="C242" s="48" t="s">
        <v>790</v>
      </c>
      <c r="D242" s="181">
        <f>D167-D185</f>
        <v>4.3489999939083646E-5</v>
      </c>
      <c r="E242" s="181">
        <f>E167-E185</f>
        <v>0.4954361599999686</v>
      </c>
      <c r="F242" s="178"/>
      <c r="G242" s="178"/>
      <c r="H242" s="180"/>
      <c r="I242" s="40"/>
      <c r="J242" s="45"/>
    </row>
    <row r="243" spans="1:10" s="151" customFormat="1" ht="31.5" x14ac:dyDescent="0.25">
      <c r="A243" s="46" t="s">
        <v>464</v>
      </c>
      <c r="B243" s="60" t="s">
        <v>465</v>
      </c>
      <c r="C243" s="48" t="s">
        <v>790</v>
      </c>
      <c r="D243" s="252">
        <f>D203-D210</f>
        <v>-0.05</v>
      </c>
      <c r="E243" s="252">
        <f>E203-E210</f>
        <v>-5.7008870399999996</v>
      </c>
      <c r="F243" s="178"/>
      <c r="G243" s="178"/>
      <c r="H243" s="180"/>
      <c r="I243" s="40"/>
      <c r="J243" s="45"/>
    </row>
    <row r="244" spans="1:10" s="151" customFormat="1" x14ac:dyDescent="0.25">
      <c r="A244" s="46" t="s">
        <v>466</v>
      </c>
      <c r="B244" s="52" t="s">
        <v>467</v>
      </c>
      <c r="C244" s="48" t="s">
        <v>790</v>
      </c>
      <c r="D244" s="252">
        <v>0</v>
      </c>
      <c r="E244" s="253">
        <v>0</v>
      </c>
      <c r="F244" s="178"/>
      <c r="G244" s="178"/>
      <c r="H244" s="180"/>
      <c r="I244" s="40"/>
      <c r="J244" s="45"/>
    </row>
    <row r="245" spans="1:10" s="151" customFormat="1" x14ac:dyDescent="0.25">
      <c r="A245" s="46" t="s">
        <v>468</v>
      </c>
      <c r="B245" s="52" t="s">
        <v>469</v>
      </c>
      <c r="C245" s="48" t="s">
        <v>790</v>
      </c>
      <c r="D245" s="252">
        <v>0</v>
      </c>
      <c r="E245" s="253">
        <v>0</v>
      </c>
      <c r="F245" s="178"/>
      <c r="G245" s="178"/>
      <c r="H245" s="180"/>
      <c r="I245" s="40"/>
      <c r="J245" s="45"/>
    </row>
    <row r="246" spans="1:10" s="151" customFormat="1" ht="31.5" x14ac:dyDescent="0.25">
      <c r="A246" s="46" t="s">
        <v>470</v>
      </c>
      <c r="B246" s="60" t="s">
        <v>471</v>
      </c>
      <c r="C246" s="48" t="s">
        <v>790</v>
      </c>
      <c r="D246" s="252">
        <f>D222-D235</f>
        <v>0</v>
      </c>
      <c r="E246" s="252">
        <f>E222-E235</f>
        <v>-0.21944591999999985</v>
      </c>
      <c r="F246" s="178"/>
      <c r="G246" s="178"/>
      <c r="H246" s="180"/>
      <c r="I246" s="40"/>
      <c r="J246" s="45"/>
    </row>
    <row r="247" spans="1:10" s="151" customFormat="1" x14ac:dyDescent="0.25">
      <c r="A247" s="46" t="s">
        <v>472</v>
      </c>
      <c r="B247" s="52" t="s">
        <v>473</v>
      </c>
      <c r="C247" s="48" t="s">
        <v>790</v>
      </c>
      <c r="D247" s="252">
        <v>0</v>
      </c>
      <c r="E247" s="252">
        <v>0</v>
      </c>
      <c r="F247" s="178"/>
      <c r="G247" s="178"/>
      <c r="H247" s="180"/>
      <c r="I247" s="40"/>
      <c r="J247" s="45"/>
    </row>
    <row r="248" spans="1:10" s="151" customFormat="1" x14ac:dyDescent="0.25">
      <c r="A248" s="46" t="s">
        <v>474</v>
      </c>
      <c r="B248" s="52" t="s">
        <v>475</v>
      </c>
      <c r="C248" s="48" t="s">
        <v>790</v>
      </c>
      <c r="D248" s="252">
        <v>0</v>
      </c>
      <c r="E248" s="252">
        <v>0</v>
      </c>
      <c r="F248" s="178"/>
      <c r="G248" s="178"/>
      <c r="H248" s="180"/>
      <c r="I248" s="40"/>
      <c r="J248" s="45"/>
    </row>
    <row r="249" spans="1:10" s="151" customFormat="1" x14ac:dyDescent="0.25">
      <c r="A249" s="46" t="s">
        <v>476</v>
      </c>
      <c r="B249" s="60" t="s">
        <v>477</v>
      </c>
      <c r="C249" s="48" t="s">
        <v>790</v>
      </c>
      <c r="D249" s="252">
        <v>0</v>
      </c>
      <c r="E249" s="252">
        <v>0</v>
      </c>
      <c r="F249" s="178"/>
      <c r="G249" s="178"/>
      <c r="H249" s="180"/>
      <c r="I249" s="40"/>
      <c r="J249" s="45"/>
    </row>
    <row r="250" spans="1:10" s="151" customFormat="1" x14ac:dyDescent="0.25">
      <c r="A250" s="46" t="s">
        <v>478</v>
      </c>
      <c r="B250" s="60" t="s">
        <v>479</v>
      </c>
      <c r="C250" s="48" t="s">
        <v>790</v>
      </c>
      <c r="D250" s="252">
        <f>D242+D243+D246+D249</f>
        <v>-4.9956510000060919E-2</v>
      </c>
      <c r="E250" s="252">
        <f>E242+E243+E246+E249</f>
        <v>-5.424896800000031</v>
      </c>
      <c r="F250" s="178"/>
      <c r="G250" s="178"/>
      <c r="H250" s="180"/>
      <c r="I250" s="40"/>
      <c r="J250" s="45"/>
    </row>
    <row r="251" spans="1:10" s="151" customFormat="1" x14ac:dyDescent="0.25">
      <c r="A251" s="46" t="s">
        <v>480</v>
      </c>
      <c r="B251" s="60" t="s">
        <v>481</v>
      </c>
      <c r="C251" s="48" t="s">
        <v>790</v>
      </c>
      <c r="D251" s="252">
        <v>1.3129999999999999</v>
      </c>
      <c r="E251" s="244">
        <f>12.95651/1000+1.3</f>
        <v>1.31295651</v>
      </c>
      <c r="F251" s="178"/>
      <c r="G251" s="178"/>
      <c r="H251" s="180"/>
      <c r="I251" s="40"/>
      <c r="J251" s="45"/>
    </row>
    <row r="252" spans="1:10" s="151" customFormat="1" ht="16.5" thickBot="1" x14ac:dyDescent="0.3">
      <c r="A252" s="54" t="s">
        <v>482</v>
      </c>
      <c r="B252" s="164" t="s">
        <v>483</v>
      </c>
      <c r="C252" s="55" t="s">
        <v>790</v>
      </c>
      <c r="D252" s="248">
        <f>D251+D242</f>
        <v>1.313043489999939</v>
      </c>
      <c r="E252" s="255">
        <f>E251+E242</f>
        <v>1.8083926699999686</v>
      </c>
      <c r="F252" s="201"/>
      <c r="G252" s="201"/>
      <c r="H252" s="188"/>
      <c r="I252" s="40">
        <f>1.80839267</f>
        <v>1.8083926699999999</v>
      </c>
      <c r="J252" s="261">
        <f>E252-I252</f>
        <v>-3.1308289294429414E-14</v>
      </c>
    </row>
    <row r="253" spans="1:10" s="151" customFormat="1" x14ac:dyDescent="0.25">
      <c r="A253" s="143" t="s">
        <v>484</v>
      </c>
      <c r="B253" s="144" t="s">
        <v>229</v>
      </c>
      <c r="C253" s="150" t="s">
        <v>327</v>
      </c>
      <c r="D253" s="262"/>
      <c r="E253" s="263"/>
      <c r="F253" s="263"/>
      <c r="G253" s="263"/>
      <c r="H253" s="230"/>
      <c r="I253" s="72"/>
    </row>
    <row r="254" spans="1:10" s="151" customFormat="1" x14ac:dyDescent="0.25">
      <c r="A254" s="46" t="s">
        <v>485</v>
      </c>
      <c r="B254" s="52" t="s">
        <v>486</v>
      </c>
      <c r="C254" s="48" t="s">
        <v>790</v>
      </c>
      <c r="D254" s="181">
        <v>15</v>
      </c>
      <c r="E254" s="253">
        <v>0</v>
      </c>
      <c r="F254" s="178"/>
      <c r="G254" s="178"/>
      <c r="H254" s="180"/>
      <c r="I254" s="72"/>
    </row>
    <row r="255" spans="1:10" s="151" customFormat="1" x14ac:dyDescent="0.25">
      <c r="A255" s="46" t="s">
        <v>487</v>
      </c>
      <c r="B255" s="51" t="s">
        <v>488</v>
      </c>
      <c r="C255" s="48" t="s">
        <v>790</v>
      </c>
      <c r="D255" s="181">
        <v>0</v>
      </c>
      <c r="E255" s="181">
        <v>0</v>
      </c>
      <c r="F255" s="178"/>
      <c r="G255" s="178"/>
      <c r="H255" s="180"/>
      <c r="I255" s="72"/>
    </row>
    <row r="256" spans="1:10" s="151" customFormat="1" x14ac:dyDescent="0.25">
      <c r="A256" s="46" t="s">
        <v>489</v>
      </c>
      <c r="B256" s="53" t="s">
        <v>490</v>
      </c>
      <c r="C256" s="48" t="s">
        <v>790</v>
      </c>
      <c r="D256" s="181">
        <v>0</v>
      </c>
      <c r="E256" s="181">
        <v>0</v>
      </c>
      <c r="F256" s="178"/>
      <c r="G256" s="178"/>
      <c r="H256" s="180"/>
      <c r="I256" s="72"/>
    </row>
    <row r="257" spans="1:9" s="151" customFormat="1" ht="31.5" x14ac:dyDescent="0.25">
      <c r="A257" s="46" t="s">
        <v>491</v>
      </c>
      <c r="B257" s="53" t="s">
        <v>492</v>
      </c>
      <c r="C257" s="48" t="s">
        <v>790</v>
      </c>
      <c r="D257" s="181">
        <v>0</v>
      </c>
      <c r="E257" s="181">
        <v>0</v>
      </c>
      <c r="F257" s="178"/>
      <c r="G257" s="178"/>
      <c r="H257" s="180"/>
      <c r="I257" s="72"/>
    </row>
    <row r="258" spans="1:9" s="151" customFormat="1" x14ac:dyDescent="0.25">
      <c r="A258" s="46" t="s">
        <v>493</v>
      </c>
      <c r="B258" s="152" t="s">
        <v>490</v>
      </c>
      <c r="C258" s="48" t="s">
        <v>790</v>
      </c>
      <c r="D258" s="181">
        <v>0</v>
      </c>
      <c r="E258" s="181">
        <v>0</v>
      </c>
      <c r="F258" s="178"/>
      <c r="G258" s="178"/>
      <c r="H258" s="180"/>
      <c r="I258" s="72"/>
    </row>
    <row r="259" spans="1:9" s="151" customFormat="1" ht="31.5" x14ac:dyDescent="0.25">
      <c r="A259" s="46" t="s">
        <v>494</v>
      </c>
      <c r="B259" s="53" t="s">
        <v>160</v>
      </c>
      <c r="C259" s="48" t="s">
        <v>790</v>
      </c>
      <c r="D259" s="181">
        <v>0</v>
      </c>
      <c r="E259" s="181">
        <v>0</v>
      </c>
      <c r="F259" s="178"/>
      <c r="G259" s="178"/>
      <c r="H259" s="180"/>
      <c r="I259" s="72"/>
    </row>
    <row r="260" spans="1:9" s="151" customFormat="1" x14ac:dyDescent="0.25">
      <c r="A260" s="46" t="s">
        <v>495</v>
      </c>
      <c r="B260" s="152" t="s">
        <v>490</v>
      </c>
      <c r="C260" s="48" t="s">
        <v>790</v>
      </c>
      <c r="D260" s="181">
        <v>0</v>
      </c>
      <c r="E260" s="181">
        <v>0</v>
      </c>
      <c r="F260" s="178"/>
      <c r="G260" s="178"/>
      <c r="H260" s="180"/>
      <c r="I260" s="72"/>
    </row>
    <row r="261" spans="1:9" s="151" customFormat="1" ht="31.5" x14ac:dyDescent="0.25">
      <c r="A261" s="46" t="s">
        <v>496</v>
      </c>
      <c r="B261" s="53" t="s">
        <v>161</v>
      </c>
      <c r="C261" s="48" t="s">
        <v>790</v>
      </c>
      <c r="D261" s="181">
        <v>0</v>
      </c>
      <c r="E261" s="181">
        <v>0</v>
      </c>
      <c r="F261" s="178"/>
      <c r="G261" s="178"/>
      <c r="H261" s="180"/>
      <c r="I261" s="72"/>
    </row>
    <row r="262" spans="1:9" s="151" customFormat="1" x14ac:dyDescent="0.25">
      <c r="A262" s="46" t="s">
        <v>497</v>
      </c>
      <c r="B262" s="152" t="s">
        <v>490</v>
      </c>
      <c r="C262" s="48" t="s">
        <v>790</v>
      </c>
      <c r="D262" s="181">
        <v>0</v>
      </c>
      <c r="E262" s="181">
        <v>0</v>
      </c>
      <c r="F262" s="178"/>
      <c r="G262" s="178"/>
      <c r="H262" s="180"/>
      <c r="I262" s="72"/>
    </row>
    <row r="263" spans="1:9" s="151" customFormat="1" x14ac:dyDescent="0.25">
      <c r="A263" s="46" t="s">
        <v>498</v>
      </c>
      <c r="B263" s="51" t="s">
        <v>499</v>
      </c>
      <c r="C263" s="48" t="s">
        <v>790</v>
      </c>
      <c r="D263" s="181">
        <v>0</v>
      </c>
      <c r="E263" s="181">
        <v>0</v>
      </c>
      <c r="F263" s="178"/>
      <c r="G263" s="178"/>
      <c r="H263" s="180"/>
      <c r="I263" s="72"/>
    </row>
    <row r="264" spans="1:9" s="151" customFormat="1" x14ac:dyDescent="0.25">
      <c r="A264" s="46" t="s">
        <v>500</v>
      </c>
      <c r="B264" s="53" t="s">
        <v>490</v>
      </c>
      <c r="C264" s="48" t="s">
        <v>790</v>
      </c>
      <c r="D264" s="181">
        <v>0</v>
      </c>
      <c r="E264" s="181">
        <v>0</v>
      </c>
      <c r="F264" s="178"/>
      <c r="G264" s="178"/>
      <c r="H264" s="180"/>
      <c r="I264" s="72"/>
    </row>
    <row r="265" spans="1:9" s="151" customFormat="1" x14ac:dyDescent="0.25">
      <c r="A265" s="46" t="s">
        <v>501</v>
      </c>
      <c r="B265" s="50" t="s">
        <v>84</v>
      </c>
      <c r="C265" s="48" t="s">
        <v>790</v>
      </c>
      <c r="D265" s="181">
        <v>15</v>
      </c>
      <c r="E265" s="253">
        <v>0</v>
      </c>
      <c r="F265" s="178"/>
      <c r="G265" s="178"/>
      <c r="H265" s="180"/>
      <c r="I265" s="72"/>
    </row>
    <row r="266" spans="1:9" s="151" customFormat="1" x14ac:dyDescent="0.25">
      <c r="A266" s="46" t="s">
        <v>502</v>
      </c>
      <c r="B266" s="53" t="s">
        <v>490</v>
      </c>
      <c r="C266" s="48" t="s">
        <v>790</v>
      </c>
      <c r="D266" s="181">
        <v>0</v>
      </c>
      <c r="E266" s="181">
        <v>0</v>
      </c>
      <c r="F266" s="178"/>
      <c r="G266" s="178"/>
      <c r="H266" s="180"/>
      <c r="I266" s="72"/>
    </row>
    <row r="267" spans="1:9" s="151" customFormat="1" x14ac:dyDescent="0.25">
      <c r="A267" s="46" t="s">
        <v>503</v>
      </c>
      <c r="B267" s="50" t="s">
        <v>504</v>
      </c>
      <c r="C267" s="48" t="s">
        <v>790</v>
      </c>
      <c r="D267" s="181">
        <v>0</v>
      </c>
      <c r="E267" s="181">
        <v>0</v>
      </c>
      <c r="F267" s="178"/>
      <c r="G267" s="178"/>
      <c r="H267" s="180"/>
      <c r="I267" s="72"/>
    </row>
    <row r="268" spans="1:9" s="151" customFormat="1" x14ac:dyDescent="0.25">
      <c r="A268" s="46" t="s">
        <v>505</v>
      </c>
      <c r="B268" s="53" t="s">
        <v>490</v>
      </c>
      <c r="C268" s="48" t="s">
        <v>790</v>
      </c>
      <c r="D268" s="181">
        <v>0</v>
      </c>
      <c r="E268" s="181">
        <v>0</v>
      </c>
      <c r="F268" s="178"/>
      <c r="G268" s="178"/>
      <c r="H268" s="180"/>
      <c r="I268" s="72"/>
    </row>
    <row r="269" spans="1:9" s="151" customFormat="1" x14ac:dyDescent="0.25">
      <c r="A269" s="46" t="s">
        <v>506</v>
      </c>
      <c r="B269" s="50" t="s">
        <v>507</v>
      </c>
      <c r="C269" s="48" t="s">
        <v>790</v>
      </c>
      <c r="D269" s="181">
        <v>0</v>
      </c>
      <c r="E269" s="181">
        <v>0</v>
      </c>
      <c r="F269" s="178"/>
      <c r="G269" s="178"/>
      <c r="H269" s="180"/>
      <c r="I269" s="72"/>
    </row>
    <row r="270" spans="1:9" s="151" customFormat="1" x14ac:dyDescent="0.25">
      <c r="A270" s="46" t="s">
        <v>508</v>
      </c>
      <c r="B270" s="53" t="s">
        <v>490</v>
      </c>
      <c r="C270" s="48" t="s">
        <v>790</v>
      </c>
      <c r="D270" s="181">
        <v>0</v>
      </c>
      <c r="E270" s="181">
        <v>0</v>
      </c>
      <c r="F270" s="178"/>
      <c r="G270" s="178"/>
      <c r="H270" s="180"/>
      <c r="I270" s="72"/>
    </row>
    <row r="271" spans="1:9" s="151" customFormat="1" x14ac:dyDescent="0.25">
      <c r="A271" s="46" t="s">
        <v>509</v>
      </c>
      <c r="B271" s="50" t="s">
        <v>86</v>
      </c>
      <c r="C271" s="48" t="s">
        <v>790</v>
      </c>
      <c r="D271" s="181">
        <v>0</v>
      </c>
      <c r="E271" s="181">
        <v>0</v>
      </c>
      <c r="F271" s="178"/>
      <c r="G271" s="178"/>
      <c r="H271" s="180"/>
      <c r="I271" s="72"/>
    </row>
    <row r="272" spans="1:9" s="151" customFormat="1" x14ac:dyDescent="0.25">
      <c r="A272" s="46" t="s">
        <v>510</v>
      </c>
      <c r="B272" s="53" t="s">
        <v>490</v>
      </c>
      <c r="C272" s="48" t="s">
        <v>790</v>
      </c>
      <c r="D272" s="181">
        <v>0</v>
      </c>
      <c r="E272" s="181">
        <v>0</v>
      </c>
      <c r="F272" s="178"/>
      <c r="G272" s="178"/>
      <c r="H272" s="180"/>
      <c r="I272" s="72"/>
    </row>
    <row r="273" spans="1:9" s="151" customFormat="1" x14ac:dyDescent="0.25">
      <c r="A273" s="46" t="s">
        <v>509</v>
      </c>
      <c r="B273" s="50" t="s">
        <v>511</v>
      </c>
      <c r="C273" s="48" t="s">
        <v>790</v>
      </c>
      <c r="D273" s="181">
        <v>0</v>
      </c>
      <c r="E273" s="181">
        <v>0</v>
      </c>
      <c r="F273" s="178"/>
      <c r="G273" s="178"/>
      <c r="H273" s="180"/>
      <c r="I273" s="72"/>
    </row>
    <row r="274" spans="1:9" s="151" customFormat="1" x14ac:dyDescent="0.25">
      <c r="A274" s="46" t="s">
        <v>512</v>
      </c>
      <c r="B274" s="53" t="s">
        <v>490</v>
      </c>
      <c r="C274" s="48" t="s">
        <v>790</v>
      </c>
      <c r="D274" s="181">
        <v>0</v>
      </c>
      <c r="E274" s="181">
        <v>0</v>
      </c>
      <c r="F274" s="178"/>
      <c r="G274" s="178"/>
      <c r="H274" s="180"/>
      <c r="I274" s="72"/>
    </row>
    <row r="275" spans="1:9" s="151" customFormat="1" ht="31.5" x14ac:dyDescent="0.25">
      <c r="A275" s="46" t="s">
        <v>513</v>
      </c>
      <c r="B275" s="51" t="s">
        <v>514</v>
      </c>
      <c r="C275" s="48" t="s">
        <v>790</v>
      </c>
      <c r="D275" s="181">
        <v>0</v>
      </c>
      <c r="E275" s="181">
        <v>0</v>
      </c>
      <c r="F275" s="178"/>
      <c r="G275" s="178"/>
      <c r="H275" s="180"/>
      <c r="I275" s="72"/>
    </row>
    <row r="276" spans="1:9" s="151" customFormat="1" x14ac:dyDescent="0.25">
      <c r="A276" s="46" t="s">
        <v>515</v>
      </c>
      <c r="B276" s="53" t="s">
        <v>490</v>
      </c>
      <c r="C276" s="48" t="s">
        <v>790</v>
      </c>
      <c r="D276" s="181">
        <v>0</v>
      </c>
      <c r="E276" s="181">
        <v>0</v>
      </c>
      <c r="F276" s="178"/>
      <c r="G276" s="178"/>
      <c r="H276" s="180"/>
      <c r="I276" s="72"/>
    </row>
    <row r="277" spans="1:9" s="151" customFormat="1" x14ac:dyDescent="0.25">
      <c r="A277" s="46" t="s">
        <v>516</v>
      </c>
      <c r="B277" s="53" t="s">
        <v>91</v>
      </c>
      <c r="C277" s="48" t="s">
        <v>790</v>
      </c>
      <c r="D277" s="181">
        <v>0</v>
      </c>
      <c r="E277" s="181">
        <v>0</v>
      </c>
      <c r="F277" s="178"/>
      <c r="G277" s="178"/>
      <c r="H277" s="180"/>
      <c r="I277" s="72"/>
    </row>
    <row r="278" spans="1:9" s="151" customFormat="1" x14ac:dyDescent="0.25">
      <c r="A278" s="46" t="s">
        <v>517</v>
      </c>
      <c r="B278" s="152" t="s">
        <v>490</v>
      </c>
      <c r="C278" s="48" t="s">
        <v>790</v>
      </c>
      <c r="D278" s="181">
        <v>0</v>
      </c>
      <c r="E278" s="181">
        <v>0</v>
      </c>
      <c r="F278" s="178"/>
      <c r="G278" s="178"/>
      <c r="H278" s="180"/>
      <c r="I278" s="72"/>
    </row>
    <row r="279" spans="1:9" s="151" customFormat="1" x14ac:dyDescent="0.25">
      <c r="A279" s="46" t="s">
        <v>518</v>
      </c>
      <c r="B279" s="53" t="s">
        <v>92</v>
      </c>
      <c r="C279" s="48" t="s">
        <v>790</v>
      </c>
      <c r="D279" s="181">
        <v>0</v>
      </c>
      <c r="E279" s="181">
        <v>0</v>
      </c>
      <c r="F279" s="178"/>
      <c r="G279" s="178"/>
      <c r="H279" s="180"/>
      <c r="I279" s="72"/>
    </row>
    <row r="280" spans="1:9" s="151" customFormat="1" x14ac:dyDescent="0.25">
      <c r="A280" s="46" t="s">
        <v>519</v>
      </c>
      <c r="B280" s="152" t="s">
        <v>490</v>
      </c>
      <c r="C280" s="48" t="s">
        <v>790</v>
      </c>
      <c r="D280" s="181">
        <v>0</v>
      </c>
      <c r="E280" s="181">
        <v>0</v>
      </c>
      <c r="F280" s="178"/>
      <c r="G280" s="178"/>
      <c r="H280" s="180"/>
      <c r="I280" s="72"/>
    </row>
    <row r="281" spans="1:9" s="151" customFormat="1" x14ac:dyDescent="0.25">
      <c r="A281" s="46" t="s">
        <v>520</v>
      </c>
      <c r="B281" s="51" t="s">
        <v>521</v>
      </c>
      <c r="C281" s="48" t="s">
        <v>790</v>
      </c>
      <c r="D281" s="181">
        <v>0</v>
      </c>
      <c r="E281" s="181">
        <v>0</v>
      </c>
      <c r="F281" s="178"/>
      <c r="G281" s="178"/>
      <c r="H281" s="180"/>
      <c r="I281" s="72"/>
    </row>
    <row r="282" spans="1:9" s="151" customFormat="1" x14ac:dyDescent="0.25">
      <c r="A282" s="46" t="s">
        <v>522</v>
      </c>
      <c r="B282" s="53" t="s">
        <v>490</v>
      </c>
      <c r="C282" s="48" t="s">
        <v>790</v>
      </c>
      <c r="D282" s="181">
        <v>0</v>
      </c>
      <c r="E282" s="181">
        <v>0</v>
      </c>
      <c r="F282" s="178"/>
      <c r="G282" s="178"/>
      <c r="H282" s="180"/>
      <c r="I282" s="72"/>
    </row>
    <row r="283" spans="1:9" s="151" customFormat="1" x14ac:dyDescent="0.25">
      <c r="A283" s="46" t="s">
        <v>523</v>
      </c>
      <c r="B283" s="52" t="s">
        <v>524</v>
      </c>
      <c r="C283" s="48" t="s">
        <v>790</v>
      </c>
      <c r="D283" s="181">
        <v>218.32258014999994</v>
      </c>
      <c r="E283" s="253">
        <v>0</v>
      </c>
      <c r="F283" s="178"/>
      <c r="G283" s="178"/>
      <c r="H283" s="180"/>
      <c r="I283" s="72"/>
    </row>
    <row r="284" spans="1:9" s="151" customFormat="1" x14ac:dyDescent="0.25">
      <c r="A284" s="46" t="s">
        <v>525</v>
      </c>
      <c r="B284" s="51" t="s">
        <v>526</v>
      </c>
      <c r="C284" s="48" t="s">
        <v>790</v>
      </c>
      <c r="D284" s="181">
        <v>0</v>
      </c>
      <c r="E284" s="181">
        <v>0</v>
      </c>
      <c r="F284" s="178"/>
      <c r="G284" s="178"/>
      <c r="H284" s="180"/>
      <c r="I284" s="72"/>
    </row>
    <row r="285" spans="1:9" s="151" customFormat="1" x14ac:dyDescent="0.25">
      <c r="A285" s="46" t="s">
        <v>527</v>
      </c>
      <c r="B285" s="53" t="s">
        <v>490</v>
      </c>
      <c r="C285" s="48" t="s">
        <v>790</v>
      </c>
      <c r="D285" s="181">
        <v>0</v>
      </c>
      <c r="E285" s="181">
        <v>0</v>
      </c>
      <c r="F285" s="178"/>
      <c r="G285" s="178"/>
      <c r="H285" s="180"/>
      <c r="I285" s="72"/>
    </row>
    <row r="286" spans="1:9" s="151" customFormat="1" x14ac:dyDescent="0.25">
      <c r="A286" s="46" t="s">
        <v>528</v>
      </c>
      <c r="B286" s="51" t="s">
        <v>529</v>
      </c>
      <c r="C286" s="48" t="s">
        <v>790</v>
      </c>
      <c r="D286" s="181">
        <v>0</v>
      </c>
      <c r="E286" s="181">
        <v>0</v>
      </c>
      <c r="F286" s="178"/>
      <c r="G286" s="178"/>
      <c r="H286" s="180"/>
      <c r="I286" s="72"/>
    </row>
    <row r="287" spans="1:9" s="151" customFormat="1" x14ac:dyDescent="0.25">
      <c r="A287" s="46" t="s">
        <v>530</v>
      </c>
      <c r="B287" s="53" t="s">
        <v>362</v>
      </c>
      <c r="C287" s="48" t="s">
        <v>790</v>
      </c>
      <c r="D287" s="181">
        <v>0</v>
      </c>
      <c r="E287" s="181">
        <v>0</v>
      </c>
      <c r="F287" s="178"/>
      <c r="G287" s="178"/>
      <c r="H287" s="180"/>
      <c r="I287" s="72"/>
    </row>
    <row r="288" spans="1:9" s="151" customFormat="1" x14ac:dyDescent="0.25">
      <c r="A288" s="46" t="s">
        <v>531</v>
      </c>
      <c r="B288" s="152" t="s">
        <v>490</v>
      </c>
      <c r="C288" s="48" t="s">
        <v>790</v>
      </c>
      <c r="D288" s="181">
        <v>0</v>
      </c>
      <c r="E288" s="181">
        <v>0</v>
      </c>
      <c r="F288" s="178"/>
      <c r="G288" s="178"/>
      <c r="H288" s="180"/>
      <c r="I288" s="72"/>
    </row>
    <row r="289" spans="1:9" s="151" customFormat="1" x14ac:dyDescent="0.25">
      <c r="A289" s="46" t="s">
        <v>532</v>
      </c>
      <c r="B289" s="53" t="s">
        <v>533</v>
      </c>
      <c r="C289" s="48" t="s">
        <v>790</v>
      </c>
      <c r="D289" s="181">
        <v>0</v>
      </c>
      <c r="E289" s="181">
        <v>0</v>
      </c>
      <c r="F289" s="178"/>
      <c r="G289" s="178"/>
      <c r="H289" s="180"/>
      <c r="I289" s="72"/>
    </row>
    <row r="290" spans="1:9" s="151" customFormat="1" x14ac:dyDescent="0.25">
      <c r="A290" s="46" t="s">
        <v>534</v>
      </c>
      <c r="B290" s="152" t="s">
        <v>490</v>
      </c>
      <c r="C290" s="48" t="s">
        <v>790</v>
      </c>
      <c r="D290" s="181">
        <v>0</v>
      </c>
      <c r="E290" s="181">
        <v>0</v>
      </c>
      <c r="F290" s="178"/>
      <c r="G290" s="178"/>
      <c r="H290" s="180"/>
      <c r="I290" s="72"/>
    </row>
    <row r="291" spans="1:9" s="151" customFormat="1" ht="31.5" x14ac:dyDescent="0.25">
      <c r="A291" s="46" t="s">
        <v>535</v>
      </c>
      <c r="B291" s="51" t="s">
        <v>536</v>
      </c>
      <c r="C291" s="48" t="s">
        <v>790</v>
      </c>
      <c r="D291" s="181">
        <v>0</v>
      </c>
      <c r="E291" s="181">
        <v>0</v>
      </c>
      <c r="F291" s="178"/>
      <c r="G291" s="178"/>
      <c r="H291" s="180"/>
      <c r="I291" s="72"/>
    </row>
    <row r="292" spans="1:9" s="151" customFormat="1" x14ac:dyDescent="0.25">
      <c r="A292" s="46" t="s">
        <v>537</v>
      </c>
      <c r="B292" s="53" t="s">
        <v>490</v>
      </c>
      <c r="C292" s="48" t="s">
        <v>790</v>
      </c>
      <c r="D292" s="181">
        <v>0</v>
      </c>
      <c r="E292" s="181">
        <v>0</v>
      </c>
      <c r="F292" s="178"/>
      <c r="G292" s="178"/>
      <c r="H292" s="180"/>
      <c r="I292" s="72"/>
    </row>
    <row r="293" spans="1:9" s="151" customFormat="1" x14ac:dyDescent="0.25">
      <c r="A293" s="46" t="s">
        <v>538</v>
      </c>
      <c r="B293" s="51" t="s">
        <v>539</v>
      </c>
      <c r="C293" s="48" t="s">
        <v>790</v>
      </c>
      <c r="D293" s="181">
        <v>0</v>
      </c>
      <c r="E293" s="181">
        <v>0</v>
      </c>
      <c r="F293" s="178"/>
      <c r="G293" s="178"/>
      <c r="H293" s="180"/>
      <c r="I293" s="72"/>
    </row>
    <row r="294" spans="1:9" s="151" customFormat="1" x14ac:dyDescent="0.25">
      <c r="A294" s="46" t="s">
        <v>540</v>
      </c>
      <c r="B294" s="53" t="s">
        <v>490</v>
      </c>
      <c r="C294" s="48" t="s">
        <v>790</v>
      </c>
      <c r="D294" s="181">
        <v>0</v>
      </c>
      <c r="E294" s="181">
        <v>0</v>
      </c>
      <c r="F294" s="178"/>
      <c r="G294" s="178"/>
      <c r="H294" s="180"/>
      <c r="I294" s="72"/>
    </row>
    <row r="295" spans="1:9" s="151" customFormat="1" x14ac:dyDescent="0.25">
      <c r="A295" s="46" t="s">
        <v>541</v>
      </c>
      <c r="B295" s="51" t="s">
        <v>542</v>
      </c>
      <c r="C295" s="48" t="s">
        <v>790</v>
      </c>
      <c r="D295" s="181">
        <v>0</v>
      </c>
      <c r="E295" s="181">
        <v>0</v>
      </c>
      <c r="F295" s="178"/>
      <c r="G295" s="178"/>
      <c r="H295" s="180"/>
      <c r="I295" s="72"/>
    </row>
    <row r="296" spans="1:9" s="151" customFormat="1" x14ac:dyDescent="0.25">
      <c r="A296" s="46" t="s">
        <v>543</v>
      </c>
      <c r="B296" s="53" t="s">
        <v>490</v>
      </c>
      <c r="C296" s="48" t="s">
        <v>790</v>
      </c>
      <c r="D296" s="181">
        <v>0</v>
      </c>
      <c r="E296" s="181">
        <v>0</v>
      </c>
      <c r="F296" s="178"/>
      <c r="G296" s="178"/>
      <c r="H296" s="180"/>
      <c r="I296" s="72"/>
    </row>
    <row r="297" spans="1:9" s="151" customFormat="1" x14ac:dyDescent="0.25">
      <c r="A297" s="46" t="s">
        <v>544</v>
      </c>
      <c r="B297" s="51" t="s">
        <v>545</v>
      </c>
      <c r="C297" s="48" t="s">
        <v>790</v>
      </c>
      <c r="D297" s="181">
        <v>0</v>
      </c>
      <c r="E297" s="181">
        <v>0</v>
      </c>
      <c r="F297" s="178"/>
      <c r="G297" s="178"/>
      <c r="H297" s="180"/>
      <c r="I297" s="72"/>
    </row>
    <row r="298" spans="1:9" s="151" customFormat="1" x14ac:dyDescent="0.25">
      <c r="A298" s="46" t="s">
        <v>546</v>
      </c>
      <c r="B298" s="53" t="s">
        <v>490</v>
      </c>
      <c r="C298" s="48" t="s">
        <v>790</v>
      </c>
      <c r="D298" s="181">
        <v>0</v>
      </c>
      <c r="E298" s="181">
        <v>0</v>
      </c>
      <c r="F298" s="178"/>
      <c r="G298" s="178"/>
      <c r="H298" s="180"/>
      <c r="I298" s="72"/>
    </row>
    <row r="299" spans="1:9" s="151" customFormat="1" x14ac:dyDescent="0.25">
      <c r="A299" s="46" t="s">
        <v>547</v>
      </c>
      <c r="B299" s="51" t="s">
        <v>548</v>
      </c>
      <c r="C299" s="48" t="s">
        <v>790</v>
      </c>
      <c r="D299" s="181">
        <v>0</v>
      </c>
      <c r="E299" s="181">
        <v>0</v>
      </c>
      <c r="F299" s="178"/>
      <c r="G299" s="178"/>
      <c r="H299" s="180"/>
      <c r="I299" s="72"/>
    </row>
    <row r="300" spans="1:9" s="151" customFormat="1" x14ac:dyDescent="0.25">
      <c r="A300" s="46" t="s">
        <v>549</v>
      </c>
      <c r="B300" s="53" t="s">
        <v>490</v>
      </c>
      <c r="C300" s="48" t="s">
        <v>790</v>
      </c>
      <c r="D300" s="181">
        <v>0</v>
      </c>
      <c r="E300" s="181">
        <v>0</v>
      </c>
      <c r="F300" s="178"/>
      <c r="G300" s="178"/>
      <c r="H300" s="180"/>
      <c r="I300" s="72"/>
    </row>
    <row r="301" spans="1:9" s="151" customFormat="1" ht="31.5" x14ac:dyDescent="0.25">
      <c r="A301" s="46" t="s">
        <v>550</v>
      </c>
      <c r="B301" s="51" t="s">
        <v>551</v>
      </c>
      <c r="C301" s="48" t="s">
        <v>790</v>
      </c>
      <c r="D301" s="181">
        <v>0</v>
      </c>
      <c r="E301" s="181">
        <v>0</v>
      </c>
      <c r="F301" s="178"/>
      <c r="G301" s="178"/>
      <c r="H301" s="180"/>
      <c r="I301" s="72"/>
    </row>
    <row r="302" spans="1:9" s="151" customFormat="1" x14ac:dyDescent="0.25">
      <c r="A302" s="46" t="s">
        <v>552</v>
      </c>
      <c r="B302" s="53" t="s">
        <v>490</v>
      </c>
      <c r="C302" s="48" t="s">
        <v>790</v>
      </c>
      <c r="D302" s="181">
        <v>0</v>
      </c>
      <c r="E302" s="181">
        <v>0</v>
      </c>
      <c r="F302" s="178"/>
      <c r="G302" s="178"/>
      <c r="H302" s="180"/>
      <c r="I302" s="72"/>
    </row>
    <row r="303" spans="1:9" s="151" customFormat="1" x14ac:dyDescent="0.25">
      <c r="A303" s="46" t="s">
        <v>553</v>
      </c>
      <c r="B303" s="51" t="s">
        <v>554</v>
      </c>
      <c r="C303" s="48" t="s">
        <v>790</v>
      </c>
      <c r="D303" s="181">
        <v>0</v>
      </c>
      <c r="E303" s="181">
        <v>0</v>
      </c>
      <c r="F303" s="178"/>
      <c r="G303" s="178"/>
      <c r="H303" s="180"/>
      <c r="I303" s="72"/>
    </row>
    <row r="304" spans="1:9" s="151" customFormat="1" x14ac:dyDescent="0.25">
      <c r="A304" s="46" t="s">
        <v>555</v>
      </c>
      <c r="B304" s="53" t="s">
        <v>490</v>
      </c>
      <c r="C304" s="48" t="s">
        <v>790</v>
      </c>
      <c r="D304" s="181">
        <v>0</v>
      </c>
      <c r="E304" s="181">
        <v>0</v>
      </c>
      <c r="F304" s="178"/>
      <c r="G304" s="178"/>
      <c r="H304" s="180"/>
      <c r="I304" s="72"/>
    </row>
    <row r="305" spans="1:9" s="151" customFormat="1" ht="31.5" x14ac:dyDescent="0.25">
      <c r="A305" s="46" t="s">
        <v>556</v>
      </c>
      <c r="B305" s="52" t="s">
        <v>557</v>
      </c>
      <c r="C305" s="48" t="s">
        <v>8</v>
      </c>
      <c r="D305" s="181">
        <f>D311</f>
        <v>100</v>
      </c>
      <c r="E305" s="253">
        <f>E311</f>
        <v>116.3941725215806</v>
      </c>
      <c r="F305" s="178"/>
      <c r="G305" s="178"/>
      <c r="H305" s="180"/>
      <c r="I305" s="72"/>
    </row>
    <row r="306" spans="1:9" s="151" customFormat="1" x14ac:dyDescent="0.25">
      <c r="A306" s="46" t="s">
        <v>558</v>
      </c>
      <c r="B306" s="51" t="s">
        <v>559</v>
      </c>
      <c r="C306" s="48" t="s">
        <v>8</v>
      </c>
      <c r="D306" s="181">
        <v>0</v>
      </c>
      <c r="E306" s="253">
        <v>0</v>
      </c>
      <c r="F306" s="178"/>
      <c r="G306" s="178"/>
      <c r="H306" s="180"/>
      <c r="I306" s="72"/>
    </row>
    <row r="307" spans="1:9" s="151" customFormat="1" ht="31.5" x14ac:dyDescent="0.25">
      <c r="A307" s="46" t="s">
        <v>560</v>
      </c>
      <c r="B307" s="51" t="s">
        <v>561</v>
      </c>
      <c r="C307" s="48" t="s">
        <v>8</v>
      </c>
      <c r="D307" s="181">
        <v>0</v>
      </c>
      <c r="E307" s="253">
        <v>0</v>
      </c>
      <c r="F307" s="178"/>
      <c r="G307" s="178"/>
      <c r="H307" s="180"/>
      <c r="I307" s="72"/>
    </row>
    <row r="308" spans="1:9" s="151" customFormat="1" ht="31.5" x14ac:dyDescent="0.25">
      <c r="A308" s="46" t="s">
        <v>562</v>
      </c>
      <c r="B308" s="51" t="s">
        <v>563</v>
      </c>
      <c r="C308" s="48" t="s">
        <v>8</v>
      </c>
      <c r="D308" s="181">
        <v>0</v>
      </c>
      <c r="E308" s="253">
        <v>0</v>
      </c>
      <c r="F308" s="178"/>
      <c r="G308" s="178"/>
      <c r="H308" s="180"/>
      <c r="I308" s="72"/>
    </row>
    <row r="309" spans="1:9" s="151" customFormat="1" ht="31.5" x14ac:dyDescent="0.25">
      <c r="A309" s="46" t="s">
        <v>564</v>
      </c>
      <c r="B309" s="51" t="s">
        <v>565</v>
      </c>
      <c r="C309" s="48" t="s">
        <v>8</v>
      </c>
      <c r="D309" s="181">
        <v>0</v>
      </c>
      <c r="E309" s="253">
        <v>0</v>
      </c>
      <c r="F309" s="178"/>
      <c r="G309" s="178"/>
      <c r="H309" s="180"/>
      <c r="I309" s="72"/>
    </row>
    <row r="310" spans="1:9" s="151" customFormat="1" x14ac:dyDescent="0.25">
      <c r="A310" s="46" t="s">
        <v>566</v>
      </c>
      <c r="B310" s="50" t="s">
        <v>567</v>
      </c>
      <c r="C310" s="48" t="s">
        <v>8</v>
      </c>
      <c r="D310" s="181">
        <v>0</v>
      </c>
      <c r="E310" s="253">
        <v>0</v>
      </c>
      <c r="F310" s="178"/>
      <c r="G310" s="178"/>
      <c r="H310" s="180"/>
      <c r="I310" s="72"/>
    </row>
    <row r="311" spans="1:9" s="151" customFormat="1" x14ac:dyDescent="0.25">
      <c r="A311" s="46" t="s">
        <v>568</v>
      </c>
      <c r="B311" s="50" t="s">
        <v>569</v>
      </c>
      <c r="C311" s="48" t="s">
        <v>8</v>
      </c>
      <c r="D311" s="181">
        <f>D173/D29*100</f>
        <v>100</v>
      </c>
      <c r="E311" s="181">
        <f>E173/E29*100</f>
        <v>116.3941725215806</v>
      </c>
      <c r="F311" s="178"/>
      <c r="G311" s="178"/>
      <c r="H311" s="180"/>
      <c r="I311" s="72"/>
    </row>
    <row r="312" spans="1:9" s="151" customFormat="1" x14ac:dyDescent="0.25">
      <c r="A312" s="46" t="s">
        <v>570</v>
      </c>
      <c r="B312" s="50" t="s">
        <v>571</v>
      </c>
      <c r="C312" s="48" t="s">
        <v>8</v>
      </c>
      <c r="D312" s="181">
        <v>0</v>
      </c>
      <c r="E312" s="253">
        <v>0</v>
      </c>
      <c r="F312" s="178"/>
      <c r="G312" s="178"/>
      <c r="H312" s="180"/>
      <c r="I312" s="72"/>
    </row>
    <row r="313" spans="1:9" s="151" customFormat="1" x14ac:dyDescent="0.25">
      <c r="A313" s="46" t="s">
        <v>572</v>
      </c>
      <c r="B313" s="50" t="s">
        <v>573</v>
      </c>
      <c r="C313" s="48" t="s">
        <v>8</v>
      </c>
      <c r="D313" s="181">
        <v>0</v>
      </c>
      <c r="E313" s="244">
        <v>0</v>
      </c>
      <c r="F313" s="178"/>
      <c r="G313" s="178"/>
      <c r="H313" s="180"/>
      <c r="I313" s="72"/>
    </row>
    <row r="314" spans="1:9" s="151" customFormat="1" x14ac:dyDescent="0.25">
      <c r="A314" s="46" t="s">
        <v>574</v>
      </c>
      <c r="B314" s="50" t="s">
        <v>575</v>
      </c>
      <c r="C314" s="48" t="s">
        <v>8</v>
      </c>
      <c r="D314" s="181">
        <v>0</v>
      </c>
      <c r="E314" s="244">
        <v>0</v>
      </c>
      <c r="F314" s="196"/>
      <c r="G314" s="196"/>
      <c r="H314" s="197"/>
      <c r="I314" s="72"/>
    </row>
    <row r="315" spans="1:9" s="151" customFormat="1" ht="31.5" x14ac:dyDescent="0.25">
      <c r="A315" s="46" t="s">
        <v>576</v>
      </c>
      <c r="B315" s="51" t="s">
        <v>577</v>
      </c>
      <c r="C315" s="48" t="s">
        <v>8</v>
      </c>
      <c r="D315" s="181">
        <v>0</v>
      </c>
      <c r="E315" s="244">
        <v>0</v>
      </c>
      <c r="F315" s="196"/>
      <c r="G315" s="196"/>
      <c r="H315" s="197"/>
      <c r="I315" s="72"/>
    </row>
    <row r="316" spans="1:9" s="151" customFormat="1" x14ac:dyDescent="0.25">
      <c r="A316" s="46" t="s">
        <v>578</v>
      </c>
      <c r="B316" s="62" t="s">
        <v>91</v>
      </c>
      <c r="C316" s="48" t="s">
        <v>8</v>
      </c>
      <c r="D316" s="181">
        <v>0</v>
      </c>
      <c r="E316" s="244">
        <v>0</v>
      </c>
      <c r="F316" s="178"/>
      <c r="G316" s="178"/>
      <c r="H316" s="180"/>
      <c r="I316" s="72"/>
    </row>
    <row r="317" spans="1:9" s="151" customFormat="1" ht="16.5" thickBot="1" x14ac:dyDescent="0.3">
      <c r="A317" s="56" t="s">
        <v>579</v>
      </c>
      <c r="B317" s="155" t="s">
        <v>92</v>
      </c>
      <c r="C317" s="57" t="s">
        <v>8</v>
      </c>
      <c r="D317" s="181">
        <v>0</v>
      </c>
      <c r="E317" s="244">
        <v>0</v>
      </c>
      <c r="F317" s="201"/>
      <c r="G317" s="201"/>
      <c r="H317" s="188"/>
      <c r="I317" s="72"/>
    </row>
    <row r="318" spans="1:9" s="45" customFormat="1" ht="19.5" thickBot="1" x14ac:dyDescent="0.3">
      <c r="A318" s="372" t="s">
        <v>580</v>
      </c>
      <c r="B318" s="373"/>
      <c r="C318" s="373"/>
      <c r="D318" s="373"/>
      <c r="E318" s="373"/>
      <c r="F318" s="373"/>
      <c r="G318" s="373"/>
      <c r="H318" s="374"/>
      <c r="I318" s="40"/>
    </row>
    <row r="319" spans="1:9" ht="31.5" x14ac:dyDescent="0.25">
      <c r="A319" s="58" t="s">
        <v>581</v>
      </c>
      <c r="B319" s="61" t="s">
        <v>582</v>
      </c>
      <c r="C319" s="59" t="s">
        <v>327</v>
      </c>
      <c r="D319" s="212" t="s">
        <v>583</v>
      </c>
      <c r="E319" s="212" t="s">
        <v>583</v>
      </c>
      <c r="F319" s="212"/>
      <c r="G319" s="212" t="s">
        <v>583</v>
      </c>
      <c r="H319" s="213" t="s">
        <v>583</v>
      </c>
    </row>
    <row r="320" spans="1:9" x14ac:dyDescent="0.25">
      <c r="A320" s="46" t="s">
        <v>584</v>
      </c>
      <c r="B320" s="52" t="s">
        <v>585</v>
      </c>
      <c r="C320" s="48" t="s">
        <v>1</v>
      </c>
      <c r="D320" s="193"/>
      <c r="E320" s="178"/>
      <c r="F320" s="178"/>
      <c r="G320" s="178"/>
      <c r="H320" s="180"/>
    </row>
    <row r="321" spans="1:8" x14ac:dyDescent="0.25">
      <c r="A321" s="46" t="s">
        <v>586</v>
      </c>
      <c r="B321" s="52" t="s">
        <v>587</v>
      </c>
      <c r="C321" s="48" t="s">
        <v>588</v>
      </c>
      <c r="D321" s="193"/>
      <c r="E321" s="178"/>
      <c r="F321" s="178"/>
      <c r="G321" s="178"/>
      <c r="H321" s="180"/>
    </row>
    <row r="322" spans="1:8" x14ac:dyDescent="0.25">
      <c r="A322" s="46" t="s">
        <v>589</v>
      </c>
      <c r="B322" s="52" t="s">
        <v>590</v>
      </c>
      <c r="C322" s="48" t="s">
        <v>1</v>
      </c>
      <c r="D322" s="193"/>
      <c r="E322" s="178"/>
      <c r="F322" s="178"/>
      <c r="G322" s="178"/>
      <c r="H322" s="180"/>
    </row>
    <row r="323" spans="1:8" x14ac:dyDescent="0.25">
      <c r="A323" s="46" t="s">
        <v>591</v>
      </c>
      <c r="B323" s="52" t="s">
        <v>592</v>
      </c>
      <c r="C323" s="48" t="s">
        <v>588</v>
      </c>
      <c r="D323" s="193"/>
      <c r="E323" s="178"/>
      <c r="F323" s="178"/>
      <c r="G323" s="178"/>
      <c r="H323" s="180"/>
    </row>
    <row r="324" spans="1:8" x14ac:dyDescent="0.25">
      <c r="A324" s="46" t="s">
        <v>593</v>
      </c>
      <c r="B324" s="52" t="s">
        <v>594</v>
      </c>
      <c r="C324" s="48" t="s">
        <v>595</v>
      </c>
      <c r="D324" s="193"/>
      <c r="E324" s="178"/>
      <c r="F324" s="178"/>
      <c r="G324" s="178"/>
      <c r="H324" s="180"/>
    </row>
    <row r="325" spans="1:8" x14ac:dyDescent="0.25">
      <c r="A325" s="46" t="s">
        <v>596</v>
      </c>
      <c r="B325" s="52" t="s">
        <v>597</v>
      </c>
      <c r="C325" s="48" t="s">
        <v>327</v>
      </c>
      <c r="D325" s="191" t="s">
        <v>583</v>
      </c>
      <c r="E325" s="191" t="s">
        <v>583</v>
      </c>
      <c r="F325" s="191"/>
      <c r="G325" s="191" t="s">
        <v>583</v>
      </c>
      <c r="H325" s="192" t="s">
        <v>583</v>
      </c>
    </row>
    <row r="326" spans="1:8" x14ac:dyDescent="0.25">
      <c r="A326" s="46" t="s">
        <v>598</v>
      </c>
      <c r="B326" s="51" t="s">
        <v>599</v>
      </c>
      <c r="C326" s="48" t="s">
        <v>595</v>
      </c>
      <c r="D326" s="193"/>
      <c r="E326" s="178"/>
      <c r="F326" s="178"/>
      <c r="G326" s="178"/>
      <c r="H326" s="180"/>
    </row>
    <row r="327" spans="1:8" x14ac:dyDescent="0.25">
      <c r="A327" s="46" t="s">
        <v>600</v>
      </c>
      <c r="B327" s="51" t="s">
        <v>601</v>
      </c>
      <c r="C327" s="48" t="s">
        <v>602</v>
      </c>
      <c r="D327" s="193"/>
      <c r="E327" s="178"/>
      <c r="F327" s="178"/>
      <c r="G327" s="178"/>
      <c r="H327" s="180"/>
    </row>
    <row r="328" spans="1:8" x14ac:dyDescent="0.25">
      <c r="A328" s="46" t="s">
        <v>603</v>
      </c>
      <c r="B328" s="52" t="s">
        <v>604</v>
      </c>
      <c r="C328" s="48" t="s">
        <v>327</v>
      </c>
      <c r="D328" s="191" t="s">
        <v>583</v>
      </c>
      <c r="E328" s="191" t="s">
        <v>583</v>
      </c>
      <c r="F328" s="191"/>
      <c r="G328" s="191" t="s">
        <v>583</v>
      </c>
      <c r="H328" s="192" t="s">
        <v>583</v>
      </c>
    </row>
    <row r="329" spans="1:8" x14ac:dyDescent="0.25">
      <c r="A329" s="46" t="s">
        <v>605</v>
      </c>
      <c r="B329" s="51" t="s">
        <v>599</v>
      </c>
      <c r="C329" s="48" t="s">
        <v>595</v>
      </c>
      <c r="D329" s="193"/>
      <c r="E329" s="178"/>
      <c r="F329" s="178"/>
      <c r="G329" s="178"/>
      <c r="H329" s="180"/>
    </row>
    <row r="330" spans="1:8" x14ac:dyDescent="0.25">
      <c r="A330" s="46" t="s">
        <v>606</v>
      </c>
      <c r="B330" s="51" t="s">
        <v>607</v>
      </c>
      <c r="C330" s="48" t="s">
        <v>1</v>
      </c>
      <c r="D330" s="193"/>
      <c r="E330" s="178"/>
      <c r="F330" s="178"/>
      <c r="G330" s="178"/>
      <c r="H330" s="180"/>
    </row>
    <row r="331" spans="1:8" x14ac:dyDescent="0.25">
      <c r="A331" s="46" t="s">
        <v>608</v>
      </c>
      <c r="B331" s="51" t="s">
        <v>601</v>
      </c>
      <c r="C331" s="48" t="s">
        <v>602</v>
      </c>
      <c r="D331" s="193"/>
      <c r="E331" s="178"/>
      <c r="F331" s="178"/>
      <c r="G331" s="178"/>
      <c r="H331" s="180"/>
    </row>
    <row r="332" spans="1:8" x14ac:dyDescent="0.25">
      <c r="A332" s="46" t="s">
        <v>609</v>
      </c>
      <c r="B332" s="52" t="s">
        <v>610</v>
      </c>
      <c r="C332" s="48" t="s">
        <v>327</v>
      </c>
      <c r="D332" s="191" t="s">
        <v>583</v>
      </c>
      <c r="E332" s="191" t="s">
        <v>583</v>
      </c>
      <c r="F332" s="191"/>
      <c r="G332" s="191" t="s">
        <v>583</v>
      </c>
      <c r="H332" s="192" t="s">
        <v>583</v>
      </c>
    </row>
    <row r="333" spans="1:8" x14ac:dyDescent="0.25">
      <c r="A333" s="46" t="s">
        <v>611</v>
      </c>
      <c r="B333" s="51" t="s">
        <v>599</v>
      </c>
      <c r="C333" s="48" t="s">
        <v>595</v>
      </c>
      <c r="D333" s="193"/>
      <c r="E333" s="178"/>
      <c r="F333" s="178"/>
      <c r="G333" s="178"/>
      <c r="H333" s="180"/>
    </row>
    <row r="334" spans="1:8" x14ac:dyDescent="0.25">
      <c r="A334" s="46" t="s">
        <v>612</v>
      </c>
      <c r="B334" s="51" t="s">
        <v>601</v>
      </c>
      <c r="C334" s="48" t="s">
        <v>602</v>
      </c>
      <c r="D334" s="193"/>
      <c r="E334" s="178"/>
      <c r="F334" s="178"/>
      <c r="G334" s="178"/>
      <c r="H334" s="180"/>
    </row>
    <row r="335" spans="1:8" x14ac:dyDescent="0.25">
      <c r="A335" s="46" t="s">
        <v>613</v>
      </c>
      <c r="B335" s="52" t="s">
        <v>614</v>
      </c>
      <c r="C335" s="48" t="s">
        <v>327</v>
      </c>
      <c r="D335" s="191" t="s">
        <v>583</v>
      </c>
      <c r="E335" s="191" t="s">
        <v>583</v>
      </c>
      <c r="F335" s="191"/>
      <c r="G335" s="191" t="s">
        <v>583</v>
      </c>
      <c r="H335" s="192" t="s">
        <v>583</v>
      </c>
    </row>
    <row r="336" spans="1:8" x14ac:dyDescent="0.25">
      <c r="A336" s="46" t="s">
        <v>615</v>
      </c>
      <c r="B336" s="51" t="s">
        <v>599</v>
      </c>
      <c r="C336" s="48" t="s">
        <v>595</v>
      </c>
      <c r="D336" s="193"/>
      <c r="E336" s="178"/>
      <c r="F336" s="178"/>
      <c r="G336" s="178"/>
      <c r="H336" s="180"/>
    </row>
    <row r="337" spans="1:8" x14ac:dyDescent="0.25">
      <c r="A337" s="46" t="s">
        <v>616</v>
      </c>
      <c r="B337" s="51" t="s">
        <v>607</v>
      </c>
      <c r="C337" s="48" t="s">
        <v>1</v>
      </c>
      <c r="D337" s="193"/>
      <c r="E337" s="178"/>
      <c r="F337" s="178"/>
      <c r="G337" s="178"/>
      <c r="H337" s="180"/>
    </row>
    <row r="338" spans="1:8" x14ac:dyDescent="0.25">
      <c r="A338" s="46" t="s">
        <v>617</v>
      </c>
      <c r="B338" s="51" t="s">
        <v>601</v>
      </c>
      <c r="C338" s="48" t="s">
        <v>602</v>
      </c>
      <c r="D338" s="193"/>
      <c r="E338" s="178"/>
      <c r="F338" s="178"/>
      <c r="G338" s="178"/>
      <c r="H338" s="180"/>
    </row>
    <row r="339" spans="1:8" x14ac:dyDescent="0.25">
      <c r="A339" s="58" t="s">
        <v>618</v>
      </c>
      <c r="B339" s="61" t="s">
        <v>619</v>
      </c>
      <c r="C339" s="59" t="s">
        <v>327</v>
      </c>
      <c r="D339" s="191" t="s">
        <v>583</v>
      </c>
      <c r="E339" s="191" t="s">
        <v>583</v>
      </c>
      <c r="F339" s="212"/>
      <c r="G339" s="212" t="s">
        <v>583</v>
      </c>
      <c r="H339" s="213" t="s">
        <v>583</v>
      </c>
    </row>
    <row r="340" spans="1:8" x14ac:dyDescent="0.25">
      <c r="A340" s="46" t="s">
        <v>620</v>
      </c>
      <c r="B340" s="52" t="s">
        <v>621</v>
      </c>
      <c r="C340" s="48" t="s">
        <v>595</v>
      </c>
      <c r="D340" s="223">
        <f>D341+D342</f>
        <v>253.345</v>
      </c>
      <c r="E340" s="223">
        <f>E341+E342</f>
        <v>251.177751</v>
      </c>
      <c r="F340" s="178"/>
      <c r="G340" s="178"/>
      <c r="H340" s="180"/>
    </row>
    <row r="341" spans="1:8" ht="31.5" x14ac:dyDescent="0.25">
      <c r="A341" s="46" t="s">
        <v>622</v>
      </c>
      <c r="B341" s="51" t="s">
        <v>623</v>
      </c>
      <c r="C341" s="48" t="s">
        <v>595</v>
      </c>
      <c r="D341" s="223"/>
      <c r="E341" s="223"/>
      <c r="F341" s="178"/>
      <c r="G341" s="178"/>
      <c r="H341" s="180"/>
    </row>
    <row r="342" spans="1:8" x14ac:dyDescent="0.25">
      <c r="A342" s="46" t="s">
        <v>624</v>
      </c>
      <c r="B342" s="62" t="s">
        <v>625</v>
      </c>
      <c r="C342" s="48" t="s">
        <v>595</v>
      </c>
      <c r="D342" s="223">
        <v>253.345</v>
      </c>
      <c r="E342" s="223">
        <v>251.177751</v>
      </c>
      <c r="F342" s="178"/>
      <c r="G342" s="178"/>
      <c r="H342" s="180"/>
    </row>
    <row r="343" spans="1:8" x14ac:dyDescent="0.25">
      <c r="A343" s="46" t="s">
        <v>626</v>
      </c>
      <c r="B343" s="62" t="s">
        <v>627</v>
      </c>
      <c r="C343" s="48" t="s">
        <v>595</v>
      </c>
      <c r="D343" s="223"/>
      <c r="E343" s="223"/>
      <c r="F343" s="178"/>
      <c r="G343" s="178"/>
      <c r="H343" s="180"/>
    </row>
    <row r="344" spans="1:8" x14ac:dyDescent="0.25">
      <c r="A344" s="46" t="s">
        <v>628</v>
      </c>
      <c r="B344" s="52" t="s">
        <v>629</v>
      </c>
      <c r="C344" s="48" t="s">
        <v>595</v>
      </c>
      <c r="D344" s="223">
        <v>15.648</v>
      </c>
      <c r="E344" s="223">
        <v>12.781836</v>
      </c>
      <c r="F344" s="178"/>
      <c r="G344" s="178"/>
      <c r="H344" s="180"/>
    </row>
    <row r="345" spans="1:8" x14ac:dyDescent="0.25">
      <c r="A345" s="46" t="s">
        <v>630</v>
      </c>
      <c r="B345" s="52" t="s">
        <v>631</v>
      </c>
      <c r="C345" s="48" t="s">
        <v>1</v>
      </c>
      <c r="D345" s="223">
        <f>D346+D347</f>
        <v>34.1464</v>
      </c>
      <c r="E345" s="223">
        <f>E346+E347</f>
        <v>34.146000000000001</v>
      </c>
      <c r="F345" s="178"/>
      <c r="G345" s="178"/>
      <c r="H345" s="180"/>
    </row>
    <row r="346" spans="1:8" ht="31.5" x14ac:dyDescent="0.25">
      <c r="A346" s="46" t="s">
        <v>632</v>
      </c>
      <c r="B346" s="51" t="s">
        <v>633</v>
      </c>
      <c r="C346" s="48" t="s">
        <v>1</v>
      </c>
      <c r="D346" s="223"/>
      <c r="E346" s="223"/>
      <c r="F346" s="178"/>
      <c r="G346" s="178"/>
      <c r="H346" s="180"/>
    </row>
    <row r="347" spans="1:8" x14ac:dyDescent="0.25">
      <c r="A347" s="46" t="s">
        <v>634</v>
      </c>
      <c r="B347" s="62" t="s">
        <v>625</v>
      </c>
      <c r="C347" s="48" t="s">
        <v>1</v>
      </c>
      <c r="D347" s="223">
        <v>34.1464</v>
      </c>
      <c r="E347" s="223">
        <v>34.146000000000001</v>
      </c>
      <c r="F347" s="178"/>
      <c r="G347" s="178"/>
      <c r="H347" s="180"/>
    </row>
    <row r="348" spans="1:8" x14ac:dyDescent="0.25">
      <c r="A348" s="46" t="s">
        <v>635</v>
      </c>
      <c r="B348" s="62" t="s">
        <v>627</v>
      </c>
      <c r="C348" s="48" t="s">
        <v>1</v>
      </c>
      <c r="D348" s="223"/>
      <c r="E348" s="223"/>
      <c r="F348" s="178"/>
      <c r="G348" s="178"/>
      <c r="H348" s="180"/>
    </row>
    <row r="349" spans="1:8" x14ac:dyDescent="0.25">
      <c r="A349" s="46" t="s">
        <v>636</v>
      </c>
      <c r="B349" s="52" t="s">
        <v>637</v>
      </c>
      <c r="C349" s="48" t="s">
        <v>638</v>
      </c>
      <c r="D349" s="264">
        <v>4342.3900000000003</v>
      </c>
      <c r="E349" s="265">
        <v>4379.83</v>
      </c>
      <c r="F349" s="178"/>
      <c r="G349" s="178"/>
      <c r="H349" s="180"/>
    </row>
    <row r="350" spans="1:8" s="172" customFormat="1" ht="31.5" x14ac:dyDescent="0.25">
      <c r="A350" s="174" t="s">
        <v>639</v>
      </c>
      <c r="B350" s="189" t="s">
        <v>640</v>
      </c>
      <c r="C350" s="176" t="s">
        <v>790</v>
      </c>
      <c r="D350" s="266">
        <f>D29-D63-D64-D57</f>
        <v>96.766400000000004</v>
      </c>
      <c r="E350" s="267">
        <f>E29-E63-E64-E57</f>
        <v>107.94886810999998</v>
      </c>
      <c r="F350" s="178"/>
      <c r="G350" s="178"/>
      <c r="H350" s="180"/>
    </row>
    <row r="351" spans="1:8" s="172" customFormat="1" x14ac:dyDescent="0.25">
      <c r="A351" s="174" t="s">
        <v>641</v>
      </c>
      <c r="B351" s="190" t="s">
        <v>642</v>
      </c>
      <c r="C351" s="176" t="s">
        <v>327</v>
      </c>
      <c r="D351" s="212" t="s">
        <v>583</v>
      </c>
      <c r="E351" s="212" t="s">
        <v>583</v>
      </c>
      <c r="F351" s="191"/>
      <c r="G351" s="191" t="s">
        <v>583</v>
      </c>
      <c r="H351" s="192" t="s">
        <v>583</v>
      </c>
    </row>
    <row r="352" spans="1:8" s="172" customFormat="1" x14ac:dyDescent="0.25">
      <c r="A352" s="174" t="s">
        <v>643</v>
      </c>
      <c r="B352" s="189" t="s">
        <v>644</v>
      </c>
      <c r="C352" s="176" t="s">
        <v>595</v>
      </c>
      <c r="D352" s="193"/>
      <c r="E352" s="178"/>
      <c r="F352" s="178"/>
      <c r="G352" s="178"/>
      <c r="H352" s="180"/>
    </row>
    <row r="353" spans="1:8" s="172" customFormat="1" x14ac:dyDescent="0.25">
      <c r="A353" s="174" t="s">
        <v>645</v>
      </c>
      <c r="B353" s="189" t="s">
        <v>646</v>
      </c>
      <c r="C353" s="176" t="s">
        <v>588</v>
      </c>
      <c r="D353" s="193"/>
      <c r="E353" s="178"/>
      <c r="F353" s="178"/>
      <c r="G353" s="178"/>
      <c r="H353" s="180"/>
    </row>
    <row r="354" spans="1:8" s="172" customFormat="1" ht="47.25" x14ac:dyDescent="0.25">
      <c r="A354" s="174" t="s">
        <v>647</v>
      </c>
      <c r="B354" s="189" t="s">
        <v>648</v>
      </c>
      <c r="C354" s="176" t="s">
        <v>790</v>
      </c>
      <c r="D354" s="193"/>
      <c r="E354" s="178"/>
      <c r="F354" s="178"/>
      <c r="G354" s="178"/>
      <c r="H354" s="180"/>
    </row>
    <row r="355" spans="1:8" s="172" customFormat="1" ht="31.5" x14ac:dyDescent="0.25">
      <c r="A355" s="174" t="s">
        <v>649</v>
      </c>
      <c r="B355" s="189" t="s">
        <v>650</v>
      </c>
      <c r="C355" s="176" t="s">
        <v>790</v>
      </c>
      <c r="D355" s="193"/>
      <c r="E355" s="178"/>
      <c r="F355" s="178"/>
      <c r="G355" s="178"/>
      <c r="H355" s="180"/>
    </row>
    <row r="356" spans="1:8" s="172" customFormat="1" x14ac:dyDescent="0.25">
      <c r="A356" s="174" t="s">
        <v>651</v>
      </c>
      <c r="B356" s="190" t="s">
        <v>652</v>
      </c>
      <c r="C356" s="192" t="s">
        <v>327</v>
      </c>
      <c r="D356" s="191" t="s">
        <v>583</v>
      </c>
      <c r="E356" s="191" t="s">
        <v>583</v>
      </c>
      <c r="F356" s="191"/>
      <c r="G356" s="191" t="s">
        <v>583</v>
      </c>
      <c r="H356" s="192" t="s">
        <v>583</v>
      </c>
    </row>
    <row r="357" spans="1:8" s="172" customFormat="1" x14ac:dyDescent="0.25">
      <c r="A357" s="174" t="s">
        <v>653</v>
      </c>
      <c r="B357" s="189" t="s">
        <v>654</v>
      </c>
      <c r="C357" s="176" t="s">
        <v>1</v>
      </c>
      <c r="D357" s="193"/>
      <c r="E357" s="178"/>
      <c r="F357" s="178"/>
      <c r="G357" s="178"/>
      <c r="H357" s="180"/>
    </row>
    <row r="358" spans="1:8" s="172" customFormat="1" ht="47.25" x14ac:dyDescent="0.25">
      <c r="A358" s="174" t="s">
        <v>655</v>
      </c>
      <c r="B358" s="194" t="s">
        <v>656</v>
      </c>
      <c r="C358" s="176" t="s">
        <v>1</v>
      </c>
      <c r="D358" s="193"/>
      <c r="E358" s="178"/>
      <c r="F358" s="178"/>
      <c r="G358" s="178"/>
      <c r="H358" s="180"/>
    </row>
    <row r="359" spans="1:8" s="172" customFormat="1" ht="47.25" x14ac:dyDescent="0.25">
      <c r="A359" s="174" t="s">
        <v>657</v>
      </c>
      <c r="B359" s="194" t="s">
        <v>658</v>
      </c>
      <c r="C359" s="176" t="s">
        <v>1</v>
      </c>
      <c r="D359" s="193"/>
      <c r="E359" s="178"/>
      <c r="F359" s="178"/>
      <c r="G359" s="178"/>
      <c r="H359" s="180"/>
    </row>
    <row r="360" spans="1:8" s="172" customFormat="1" ht="31.5" x14ac:dyDescent="0.25">
      <c r="A360" s="174" t="s">
        <v>659</v>
      </c>
      <c r="B360" s="194" t="s">
        <v>660</v>
      </c>
      <c r="C360" s="176" t="s">
        <v>1</v>
      </c>
      <c r="D360" s="193"/>
      <c r="E360" s="178"/>
      <c r="F360" s="178"/>
      <c r="G360" s="178"/>
      <c r="H360" s="180"/>
    </row>
    <row r="361" spans="1:8" s="172" customFormat="1" x14ac:dyDescent="0.25">
      <c r="A361" s="174" t="s">
        <v>661</v>
      </c>
      <c r="B361" s="189" t="s">
        <v>662</v>
      </c>
      <c r="C361" s="176" t="s">
        <v>595</v>
      </c>
      <c r="D361" s="193"/>
      <c r="E361" s="178"/>
      <c r="F361" s="178"/>
      <c r="G361" s="178"/>
      <c r="H361" s="180"/>
    </row>
    <row r="362" spans="1:8" s="172" customFormat="1" ht="31.5" x14ac:dyDescent="0.25">
      <c r="A362" s="174" t="s">
        <v>663</v>
      </c>
      <c r="B362" s="194" t="s">
        <v>664</v>
      </c>
      <c r="C362" s="176" t="s">
        <v>595</v>
      </c>
      <c r="D362" s="193"/>
      <c r="E362" s="178"/>
      <c r="F362" s="178"/>
      <c r="G362" s="178"/>
      <c r="H362" s="180"/>
    </row>
    <row r="363" spans="1:8" s="172" customFormat="1" x14ac:dyDescent="0.25">
      <c r="A363" s="174" t="s">
        <v>665</v>
      </c>
      <c r="B363" s="194" t="s">
        <v>666</v>
      </c>
      <c r="C363" s="176" t="s">
        <v>595</v>
      </c>
      <c r="D363" s="193"/>
      <c r="E363" s="178"/>
      <c r="F363" s="178"/>
      <c r="G363" s="178"/>
      <c r="H363" s="180"/>
    </row>
    <row r="364" spans="1:8" s="172" customFormat="1" ht="31.5" x14ac:dyDescent="0.25">
      <c r="A364" s="174" t="s">
        <v>667</v>
      </c>
      <c r="B364" s="189" t="s">
        <v>668</v>
      </c>
      <c r="C364" s="176" t="s">
        <v>790</v>
      </c>
      <c r="D364" s="193"/>
      <c r="E364" s="178"/>
      <c r="F364" s="178"/>
      <c r="G364" s="178"/>
      <c r="H364" s="180"/>
    </row>
    <row r="365" spans="1:8" s="172" customFormat="1" x14ac:dyDescent="0.25">
      <c r="A365" s="174" t="s">
        <v>669</v>
      </c>
      <c r="B365" s="194" t="s">
        <v>670</v>
      </c>
      <c r="C365" s="176" t="s">
        <v>790</v>
      </c>
      <c r="D365" s="195"/>
      <c r="E365" s="178"/>
      <c r="F365" s="196"/>
      <c r="G365" s="196"/>
      <c r="H365" s="197"/>
    </row>
    <row r="366" spans="1:8" s="172" customFormat="1" x14ac:dyDescent="0.25">
      <c r="A366" s="174" t="s">
        <v>671</v>
      </c>
      <c r="B366" s="194" t="s">
        <v>92</v>
      </c>
      <c r="C366" s="176" t="s">
        <v>790</v>
      </c>
      <c r="D366" s="195"/>
      <c r="E366" s="178"/>
      <c r="F366" s="196"/>
      <c r="G366" s="196"/>
      <c r="H366" s="197"/>
    </row>
    <row r="367" spans="1:8" s="172" customFormat="1" ht="16.5" thickBot="1" x14ac:dyDescent="0.3">
      <c r="A367" s="182" t="s">
        <v>672</v>
      </c>
      <c r="B367" s="198" t="s">
        <v>673</v>
      </c>
      <c r="C367" s="184" t="s">
        <v>791</v>
      </c>
      <c r="D367" s="199"/>
      <c r="E367" s="200"/>
      <c r="F367" s="201"/>
      <c r="G367" s="201"/>
      <c r="H367" s="139"/>
    </row>
    <row r="368" spans="1:8" x14ac:dyDescent="0.25">
      <c r="A368" s="375" t="s">
        <v>674</v>
      </c>
      <c r="B368" s="376"/>
      <c r="C368" s="376"/>
      <c r="D368" s="376"/>
      <c r="E368" s="376"/>
      <c r="F368" s="376"/>
      <c r="G368" s="376"/>
      <c r="H368" s="377"/>
    </row>
    <row r="369" spans="1:10" ht="16.5" thickBot="1" x14ac:dyDescent="0.3">
      <c r="A369" s="375"/>
      <c r="B369" s="376"/>
      <c r="C369" s="376"/>
      <c r="D369" s="376"/>
      <c r="E369" s="376"/>
      <c r="F369" s="376"/>
      <c r="G369" s="376"/>
      <c r="H369" s="377"/>
    </row>
    <row r="370" spans="1:10" ht="51.75" customHeight="1" x14ac:dyDescent="0.25">
      <c r="A370" s="378" t="s">
        <v>75</v>
      </c>
      <c r="B370" s="386" t="s">
        <v>76</v>
      </c>
      <c r="C370" s="388" t="s">
        <v>155</v>
      </c>
      <c r="D370" s="364" t="s">
        <v>801</v>
      </c>
      <c r="E370" s="365"/>
      <c r="F370" s="366" t="s">
        <v>803</v>
      </c>
      <c r="G370" s="365"/>
      <c r="H370" s="367" t="s">
        <v>7</v>
      </c>
    </row>
    <row r="371" spans="1:10" ht="38.25" x14ac:dyDescent="0.25">
      <c r="A371" s="379"/>
      <c r="B371" s="387"/>
      <c r="C371" s="389"/>
      <c r="D371" s="122" t="s">
        <v>735</v>
      </c>
      <c r="E371" s="123" t="s">
        <v>10</v>
      </c>
      <c r="F371" s="123" t="s">
        <v>736</v>
      </c>
      <c r="G371" s="122" t="s">
        <v>734</v>
      </c>
      <c r="H371" s="368"/>
    </row>
    <row r="372" spans="1:10" ht="16.5" thickBot="1" x14ac:dyDescent="0.3">
      <c r="A372" s="63">
        <v>1</v>
      </c>
      <c r="B372" s="44">
        <v>2</v>
      </c>
      <c r="C372" s="64">
        <v>3</v>
      </c>
      <c r="D372" s="65">
        <v>4</v>
      </c>
      <c r="E372" s="66">
        <v>5</v>
      </c>
      <c r="F372" s="66">
        <v>6</v>
      </c>
      <c r="G372" s="66">
        <v>7</v>
      </c>
      <c r="H372" s="67">
        <v>8</v>
      </c>
    </row>
    <row r="373" spans="1:10" s="72" customFormat="1" x14ac:dyDescent="0.25">
      <c r="A373" s="369" t="s">
        <v>675</v>
      </c>
      <c r="B373" s="370"/>
      <c r="C373" s="59" t="s">
        <v>790</v>
      </c>
      <c r="D373" s="268">
        <f>D374</f>
        <v>0.06</v>
      </c>
      <c r="E373" s="268">
        <f>E374+E431</f>
        <v>6.3500000000000001E-2</v>
      </c>
      <c r="F373" s="269">
        <f>E373-D373</f>
        <v>3.5000000000000031E-3</v>
      </c>
      <c r="G373" s="270">
        <f>E373/D373*100</f>
        <v>105.83333333333333</v>
      </c>
      <c r="H373" s="271"/>
      <c r="I373" s="259">
        <f>E212</f>
        <v>6.3500000000000001E-2</v>
      </c>
      <c r="J373" s="40">
        <f>I373/1.2</f>
        <v>5.2916666666666667E-2</v>
      </c>
    </row>
    <row r="374" spans="1:10" s="72" customFormat="1" x14ac:dyDescent="0.25">
      <c r="A374" s="46" t="s">
        <v>77</v>
      </c>
      <c r="B374" s="156" t="s">
        <v>676</v>
      </c>
      <c r="C374" s="48" t="s">
        <v>790</v>
      </c>
      <c r="D374" s="272">
        <f>D375+D399+D427+D428</f>
        <v>0.06</v>
      </c>
      <c r="E374" s="272">
        <f>E375+E399+E427+E428</f>
        <v>6.3500000000000001E-2</v>
      </c>
      <c r="F374" s="269">
        <f t="shared" ref="F374:F437" si="5">E374-D374</f>
        <v>3.5000000000000031E-3</v>
      </c>
      <c r="G374" s="270">
        <f>E374/D374*100</f>
        <v>105.83333333333333</v>
      </c>
      <c r="H374" s="273"/>
      <c r="I374" s="259">
        <f>I373-E373</f>
        <v>0</v>
      </c>
      <c r="J374" s="259">
        <f>I373-J373</f>
        <v>1.0583333333333333E-2</v>
      </c>
    </row>
    <row r="375" spans="1:10" s="72" customFormat="1" x14ac:dyDescent="0.25">
      <c r="A375" s="46" t="s">
        <v>78</v>
      </c>
      <c r="B375" s="52" t="s">
        <v>79</v>
      </c>
      <c r="C375" s="48" t="s">
        <v>790</v>
      </c>
      <c r="D375" s="272">
        <f>D382+D387+D398</f>
        <v>0.05</v>
      </c>
      <c r="E375" s="272">
        <f>E382+E387+E398</f>
        <v>5.2916666666666667E-2</v>
      </c>
      <c r="F375" s="269">
        <f t="shared" si="5"/>
        <v>2.9166666666666646E-3</v>
      </c>
      <c r="G375" s="270">
        <f>E375/D375*100</f>
        <v>105.83333333333333</v>
      </c>
      <c r="H375" s="273"/>
    </row>
    <row r="376" spans="1:10" s="72" customFormat="1" ht="31.5" x14ac:dyDescent="0.25">
      <c r="A376" s="46" t="s">
        <v>80</v>
      </c>
      <c r="B376" s="51" t="s">
        <v>677</v>
      </c>
      <c r="C376" s="48" t="s">
        <v>790</v>
      </c>
      <c r="D376" s="272">
        <v>0</v>
      </c>
      <c r="E376" s="272">
        <v>0</v>
      </c>
      <c r="F376" s="269">
        <f>E376-D376</f>
        <v>0</v>
      </c>
      <c r="G376" s="274">
        <v>0</v>
      </c>
      <c r="H376" s="273"/>
    </row>
    <row r="377" spans="1:10" s="72" customFormat="1" x14ac:dyDescent="0.25">
      <c r="A377" s="46" t="s">
        <v>81</v>
      </c>
      <c r="B377" s="53" t="s">
        <v>678</v>
      </c>
      <c r="C377" s="48" t="s">
        <v>790</v>
      </c>
      <c r="D377" s="272">
        <v>0</v>
      </c>
      <c r="E377" s="272">
        <v>0</v>
      </c>
      <c r="F377" s="269">
        <f t="shared" si="5"/>
        <v>0</v>
      </c>
      <c r="G377" s="274">
        <v>0</v>
      </c>
      <c r="H377" s="273"/>
    </row>
    <row r="378" spans="1:10" s="72" customFormat="1" ht="31.5" x14ac:dyDescent="0.25">
      <c r="A378" s="46" t="s">
        <v>679</v>
      </c>
      <c r="B378" s="152" t="s">
        <v>159</v>
      </c>
      <c r="C378" s="48" t="s">
        <v>790</v>
      </c>
      <c r="D378" s="272">
        <v>0</v>
      </c>
      <c r="E378" s="272">
        <v>0</v>
      </c>
      <c r="F378" s="269">
        <f t="shared" si="5"/>
        <v>0</v>
      </c>
      <c r="G378" s="274">
        <v>0</v>
      </c>
      <c r="H378" s="273"/>
    </row>
    <row r="379" spans="1:10" s="72" customFormat="1" ht="31.5" x14ac:dyDescent="0.25">
      <c r="A379" s="46" t="s">
        <v>680</v>
      </c>
      <c r="B379" s="152" t="s">
        <v>160</v>
      </c>
      <c r="C379" s="48" t="s">
        <v>790</v>
      </c>
      <c r="D379" s="272">
        <v>0</v>
      </c>
      <c r="E379" s="272">
        <v>0</v>
      </c>
      <c r="F379" s="269">
        <f t="shared" si="5"/>
        <v>0</v>
      </c>
      <c r="G379" s="274">
        <v>0</v>
      </c>
      <c r="H379" s="273"/>
    </row>
    <row r="380" spans="1:10" s="72" customFormat="1" ht="31.5" x14ac:dyDescent="0.25">
      <c r="A380" s="46" t="s">
        <v>681</v>
      </c>
      <c r="B380" s="152" t="s">
        <v>161</v>
      </c>
      <c r="C380" s="48" t="s">
        <v>790</v>
      </c>
      <c r="D380" s="272">
        <v>0</v>
      </c>
      <c r="E380" s="272">
        <v>0</v>
      </c>
      <c r="F380" s="269">
        <f t="shared" si="5"/>
        <v>0</v>
      </c>
      <c r="G380" s="274">
        <v>0</v>
      </c>
      <c r="H380" s="273"/>
    </row>
    <row r="381" spans="1:10" s="72" customFormat="1" x14ac:dyDescent="0.25">
      <c r="A381" s="46" t="s">
        <v>83</v>
      </c>
      <c r="B381" s="53" t="s">
        <v>682</v>
      </c>
      <c r="C381" s="48" t="s">
        <v>790</v>
      </c>
      <c r="D381" s="272">
        <v>0</v>
      </c>
      <c r="E381" s="272">
        <v>0</v>
      </c>
      <c r="F381" s="269">
        <f t="shared" si="5"/>
        <v>0</v>
      </c>
      <c r="G381" s="274">
        <v>0</v>
      </c>
      <c r="H381" s="273"/>
    </row>
    <row r="382" spans="1:10" s="72" customFormat="1" x14ac:dyDescent="0.25">
      <c r="A382" s="46" t="s">
        <v>85</v>
      </c>
      <c r="B382" s="53" t="s">
        <v>683</v>
      </c>
      <c r="C382" s="48" t="s">
        <v>790</v>
      </c>
      <c r="D382" s="272">
        <v>0</v>
      </c>
      <c r="E382" s="272">
        <f>0/1000</f>
        <v>0</v>
      </c>
      <c r="F382" s="269">
        <f t="shared" si="5"/>
        <v>0</v>
      </c>
      <c r="G382" s="274">
        <v>0</v>
      </c>
      <c r="H382" s="273"/>
    </row>
    <row r="383" spans="1:10" s="72" customFormat="1" x14ac:dyDescent="0.25">
      <c r="A383" s="46" t="s">
        <v>87</v>
      </c>
      <c r="B383" s="53" t="s">
        <v>684</v>
      </c>
      <c r="C383" s="48" t="s">
        <v>790</v>
      </c>
      <c r="D383" s="272">
        <v>0</v>
      </c>
      <c r="E383" s="272">
        <v>0</v>
      </c>
      <c r="F383" s="269">
        <f t="shared" si="5"/>
        <v>0</v>
      </c>
      <c r="G383" s="274">
        <v>0</v>
      </c>
      <c r="H383" s="273"/>
    </row>
    <row r="384" spans="1:10" s="72" customFormat="1" x14ac:dyDescent="0.25">
      <c r="A384" s="46" t="s">
        <v>88</v>
      </c>
      <c r="B384" s="53" t="s">
        <v>685</v>
      </c>
      <c r="C384" s="48" t="s">
        <v>790</v>
      </c>
      <c r="D384" s="272">
        <v>0</v>
      </c>
      <c r="E384" s="272">
        <f>E385+E386+E387+E388</f>
        <v>0</v>
      </c>
      <c r="F384" s="269">
        <f t="shared" si="5"/>
        <v>0</v>
      </c>
      <c r="G384" s="274">
        <v>0</v>
      </c>
      <c r="H384" s="273"/>
    </row>
    <row r="385" spans="1:8" s="72" customFormat="1" ht="31.5" x14ac:dyDescent="0.25">
      <c r="A385" s="46" t="s">
        <v>686</v>
      </c>
      <c r="B385" s="152" t="s">
        <v>687</v>
      </c>
      <c r="C385" s="48" t="s">
        <v>790</v>
      </c>
      <c r="D385" s="272">
        <v>0</v>
      </c>
      <c r="E385" s="272">
        <v>0</v>
      </c>
      <c r="F385" s="269">
        <f t="shared" si="5"/>
        <v>0</v>
      </c>
      <c r="G385" s="274">
        <v>0</v>
      </c>
      <c r="H385" s="273"/>
    </row>
    <row r="386" spans="1:8" s="72" customFormat="1" x14ac:dyDescent="0.25">
      <c r="A386" s="46" t="s">
        <v>688</v>
      </c>
      <c r="B386" s="152" t="s">
        <v>689</v>
      </c>
      <c r="C386" s="48" t="s">
        <v>790</v>
      </c>
      <c r="D386" s="272">
        <v>0</v>
      </c>
      <c r="E386" s="272">
        <v>0</v>
      </c>
      <c r="F386" s="269">
        <f t="shared" si="5"/>
        <v>0</v>
      </c>
      <c r="G386" s="274">
        <v>0</v>
      </c>
      <c r="H386" s="273"/>
    </row>
    <row r="387" spans="1:8" s="72" customFormat="1" x14ac:dyDescent="0.25">
      <c r="A387" s="46" t="s">
        <v>690</v>
      </c>
      <c r="B387" s="152" t="s">
        <v>95</v>
      </c>
      <c r="C387" s="48" t="s">
        <v>790</v>
      </c>
      <c r="D387" s="272">
        <v>0</v>
      </c>
      <c r="E387" s="272">
        <v>0</v>
      </c>
      <c r="F387" s="269">
        <f t="shared" si="5"/>
        <v>0</v>
      </c>
      <c r="G387" s="274">
        <v>0</v>
      </c>
      <c r="H387" s="273"/>
    </row>
    <row r="388" spans="1:8" s="72" customFormat="1" x14ac:dyDescent="0.25">
      <c r="A388" s="46" t="s">
        <v>691</v>
      </c>
      <c r="B388" s="152" t="s">
        <v>689</v>
      </c>
      <c r="C388" s="48" t="s">
        <v>790</v>
      </c>
      <c r="D388" s="272">
        <v>0</v>
      </c>
      <c r="E388" s="272">
        <v>0</v>
      </c>
      <c r="F388" s="269">
        <f t="shared" si="5"/>
        <v>0</v>
      </c>
      <c r="G388" s="274">
        <v>0</v>
      </c>
      <c r="H388" s="273"/>
    </row>
    <row r="389" spans="1:8" s="72" customFormat="1" x14ac:dyDescent="0.25">
      <c r="A389" s="46" t="s">
        <v>89</v>
      </c>
      <c r="B389" s="53" t="s">
        <v>692</v>
      </c>
      <c r="C389" s="48" t="s">
        <v>790</v>
      </c>
      <c r="D389" s="272">
        <v>0</v>
      </c>
      <c r="E389" s="272">
        <v>0</v>
      </c>
      <c r="F389" s="269">
        <f t="shared" si="5"/>
        <v>0</v>
      </c>
      <c r="G389" s="274">
        <v>0</v>
      </c>
      <c r="H389" s="273"/>
    </row>
    <row r="390" spans="1:8" s="72" customFormat="1" x14ac:dyDescent="0.25">
      <c r="A390" s="46" t="s">
        <v>90</v>
      </c>
      <c r="B390" s="53" t="s">
        <v>511</v>
      </c>
      <c r="C390" s="48" t="s">
        <v>790</v>
      </c>
      <c r="D390" s="272">
        <v>0</v>
      </c>
      <c r="E390" s="272">
        <v>0</v>
      </c>
      <c r="F390" s="269">
        <f t="shared" si="5"/>
        <v>0</v>
      </c>
      <c r="G390" s="274">
        <v>0</v>
      </c>
      <c r="H390" s="273"/>
    </row>
    <row r="391" spans="1:8" s="72" customFormat="1" ht="31.5" x14ac:dyDescent="0.25">
      <c r="A391" s="46" t="s">
        <v>693</v>
      </c>
      <c r="B391" s="53" t="s">
        <v>694</v>
      </c>
      <c r="C391" s="48" t="s">
        <v>790</v>
      </c>
      <c r="D391" s="272">
        <v>0</v>
      </c>
      <c r="E391" s="272">
        <v>0</v>
      </c>
      <c r="F391" s="269">
        <f t="shared" si="5"/>
        <v>0</v>
      </c>
      <c r="G391" s="274">
        <v>0</v>
      </c>
      <c r="H391" s="273"/>
    </row>
    <row r="392" spans="1:8" s="72" customFormat="1" x14ac:dyDescent="0.25">
      <c r="A392" s="46" t="s">
        <v>695</v>
      </c>
      <c r="B392" s="152" t="s">
        <v>91</v>
      </c>
      <c r="C392" s="48" t="s">
        <v>790</v>
      </c>
      <c r="D392" s="272">
        <v>0</v>
      </c>
      <c r="E392" s="272">
        <v>0</v>
      </c>
      <c r="F392" s="269">
        <f t="shared" si="5"/>
        <v>0</v>
      </c>
      <c r="G392" s="274">
        <v>0</v>
      </c>
      <c r="H392" s="273"/>
    </row>
    <row r="393" spans="1:8" s="72" customFormat="1" x14ac:dyDescent="0.25">
      <c r="A393" s="46" t="s">
        <v>696</v>
      </c>
      <c r="B393" s="157" t="s">
        <v>92</v>
      </c>
      <c r="C393" s="48" t="s">
        <v>790</v>
      </c>
      <c r="D393" s="272">
        <v>0</v>
      </c>
      <c r="E393" s="272">
        <v>0</v>
      </c>
      <c r="F393" s="269">
        <f t="shared" si="5"/>
        <v>0</v>
      </c>
      <c r="G393" s="274">
        <v>0</v>
      </c>
      <c r="H393" s="273"/>
    </row>
    <row r="394" spans="1:8" s="72" customFormat="1" ht="31.5" x14ac:dyDescent="0.25">
      <c r="A394" s="46" t="s">
        <v>93</v>
      </c>
      <c r="B394" s="51" t="s">
        <v>697</v>
      </c>
      <c r="C394" s="48" t="s">
        <v>790</v>
      </c>
      <c r="D394" s="272">
        <v>0</v>
      </c>
      <c r="E394" s="272">
        <v>0</v>
      </c>
      <c r="F394" s="269">
        <f t="shared" si="5"/>
        <v>0</v>
      </c>
      <c r="G394" s="274">
        <v>0</v>
      </c>
      <c r="H394" s="273"/>
    </row>
    <row r="395" spans="1:8" s="72" customFormat="1" ht="31.5" x14ac:dyDescent="0.25">
      <c r="A395" s="46" t="s">
        <v>698</v>
      </c>
      <c r="B395" s="53" t="s">
        <v>159</v>
      </c>
      <c r="C395" s="48" t="s">
        <v>790</v>
      </c>
      <c r="D395" s="272">
        <v>0</v>
      </c>
      <c r="E395" s="272">
        <v>0</v>
      </c>
      <c r="F395" s="269">
        <f t="shared" si="5"/>
        <v>0</v>
      </c>
      <c r="G395" s="274">
        <v>0</v>
      </c>
      <c r="H395" s="273"/>
    </row>
    <row r="396" spans="1:8" s="72" customFormat="1" ht="31.5" x14ac:dyDescent="0.25">
      <c r="A396" s="46" t="s">
        <v>699</v>
      </c>
      <c r="B396" s="53" t="s">
        <v>160</v>
      </c>
      <c r="C396" s="48" t="s">
        <v>790</v>
      </c>
      <c r="D396" s="272">
        <v>0</v>
      </c>
      <c r="E396" s="272">
        <v>0</v>
      </c>
      <c r="F396" s="269">
        <f t="shared" si="5"/>
        <v>0</v>
      </c>
      <c r="G396" s="274">
        <v>0</v>
      </c>
      <c r="H396" s="273"/>
    </row>
    <row r="397" spans="1:8" s="72" customFormat="1" ht="31.5" x14ac:dyDescent="0.25">
      <c r="A397" s="46" t="s">
        <v>700</v>
      </c>
      <c r="B397" s="53" t="s">
        <v>161</v>
      </c>
      <c r="C397" s="48" t="s">
        <v>790</v>
      </c>
      <c r="D397" s="272">
        <v>0</v>
      </c>
      <c r="E397" s="272">
        <v>0</v>
      </c>
      <c r="F397" s="269">
        <f t="shared" si="5"/>
        <v>0</v>
      </c>
      <c r="G397" s="274">
        <v>0</v>
      </c>
      <c r="H397" s="273"/>
    </row>
    <row r="398" spans="1:8" s="72" customFormat="1" x14ac:dyDescent="0.25">
      <c r="A398" s="46" t="s">
        <v>94</v>
      </c>
      <c r="B398" s="51" t="s">
        <v>701</v>
      </c>
      <c r="C398" s="48" t="s">
        <v>790</v>
      </c>
      <c r="D398" s="272">
        <v>0.05</v>
      </c>
      <c r="E398" s="272">
        <v>5.2916666666666667E-2</v>
      </c>
      <c r="F398" s="269">
        <f t="shared" si="5"/>
        <v>2.9166666666666646E-3</v>
      </c>
      <c r="G398" s="274">
        <f>E398/D398*100</f>
        <v>105.83333333333333</v>
      </c>
      <c r="H398" s="273"/>
    </row>
    <row r="399" spans="1:8" s="72" customFormat="1" x14ac:dyDescent="0.25">
      <c r="A399" s="46" t="s">
        <v>96</v>
      </c>
      <c r="B399" s="52" t="s">
        <v>702</v>
      </c>
      <c r="C399" s="48" t="s">
        <v>790</v>
      </c>
      <c r="D399" s="272">
        <f>D400</f>
        <v>0</v>
      </c>
      <c r="E399" s="272">
        <f>E400</f>
        <v>0</v>
      </c>
      <c r="F399" s="269">
        <f t="shared" si="5"/>
        <v>0</v>
      </c>
      <c r="G399" s="274">
        <v>0</v>
      </c>
      <c r="H399" s="273"/>
    </row>
    <row r="400" spans="1:8" s="72" customFormat="1" x14ac:dyDescent="0.25">
      <c r="A400" s="46" t="s">
        <v>97</v>
      </c>
      <c r="B400" s="51" t="s">
        <v>703</v>
      </c>
      <c r="C400" s="48" t="s">
        <v>790</v>
      </c>
      <c r="D400" s="272">
        <v>0</v>
      </c>
      <c r="E400" s="272">
        <f>E406</f>
        <v>0</v>
      </c>
      <c r="F400" s="269">
        <f t="shared" si="5"/>
        <v>0</v>
      </c>
      <c r="G400" s="274">
        <v>0</v>
      </c>
      <c r="H400" s="273"/>
    </row>
    <row r="401" spans="1:9" s="72" customFormat="1" x14ac:dyDescent="0.25">
      <c r="A401" s="46" t="s">
        <v>98</v>
      </c>
      <c r="B401" s="53" t="s">
        <v>82</v>
      </c>
      <c r="C401" s="48" t="s">
        <v>790</v>
      </c>
      <c r="D401" s="272">
        <v>0</v>
      </c>
      <c r="E401" s="272">
        <v>0</v>
      </c>
      <c r="F401" s="269">
        <f t="shared" si="5"/>
        <v>0</v>
      </c>
      <c r="G401" s="274">
        <v>0</v>
      </c>
      <c r="H401" s="273"/>
    </row>
    <row r="402" spans="1:9" s="72" customFormat="1" ht="31.5" x14ac:dyDescent="0.25">
      <c r="A402" s="46" t="s">
        <v>704</v>
      </c>
      <c r="B402" s="53" t="s">
        <v>159</v>
      </c>
      <c r="C402" s="48" t="s">
        <v>790</v>
      </c>
      <c r="D402" s="272">
        <v>0</v>
      </c>
      <c r="E402" s="272">
        <v>0</v>
      </c>
      <c r="F402" s="269">
        <f t="shared" si="5"/>
        <v>0</v>
      </c>
      <c r="G402" s="274">
        <v>0</v>
      </c>
      <c r="H402" s="273"/>
    </row>
    <row r="403" spans="1:9" s="72" customFormat="1" ht="31.5" x14ac:dyDescent="0.25">
      <c r="A403" s="46" t="s">
        <v>705</v>
      </c>
      <c r="B403" s="53" t="s">
        <v>160</v>
      </c>
      <c r="C403" s="48" t="s">
        <v>790</v>
      </c>
      <c r="D403" s="272">
        <v>0</v>
      </c>
      <c r="E403" s="272">
        <v>0</v>
      </c>
      <c r="F403" s="269">
        <f t="shared" si="5"/>
        <v>0</v>
      </c>
      <c r="G403" s="274">
        <v>0</v>
      </c>
      <c r="H403" s="273"/>
    </row>
    <row r="404" spans="1:9" s="72" customFormat="1" ht="31.5" x14ac:dyDescent="0.25">
      <c r="A404" s="46" t="s">
        <v>706</v>
      </c>
      <c r="B404" s="53" t="s">
        <v>161</v>
      </c>
      <c r="C404" s="48" t="s">
        <v>790</v>
      </c>
      <c r="D404" s="272">
        <v>0</v>
      </c>
      <c r="E404" s="272">
        <v>0</v>
      </c>
      <c r="F404" s="269">
        <f t="shared" si="5"/>
        <v>0</v>
      </c>
      <c r="G404" s="274">
        <v>0</v>
      </c>
      <c r="H404" s="273"/>
    </row>
    <row r="405" spans="1:9" s="72" customFormat="1" x14ac:dyDescent="0.25">
      <c r="A405" s="46" t="s">
        <v>99</v>
      </c>
      <c r="B405" s="53" t="s">
        <v>499</v>
      </c>
      <c r="C405" s="48" t="s">
        <v>790</v>
      </c>
      <c r="D405" s="272">
        <v>0</v>
      </c>
      <c r="E405" s="272">
        <v>0</v>
      </c>
      <c r="F405" s="269">
        <f t="shared" si="5"/>
        <v>0</v>
      </c>
      <c r="G405" s="274">
        <v>0</v>
      </c>
      <c r="H405" s="273"/>
    </row>
    <row r="406" spans="1:9" s="72" customFormat="1" x14ac:dyDescent="0.25">
      <c r="A406" s="46" t="s">
        <v>100</v>
      </c>
      <c r="B406" s="53" t="s">
        <v>84</v>
      </c>
      <c r="C406" s="48" t="s">
        <v>790</v>
      </c>
      <c r="D406" s="275">
        <v>0</v>
      </c>
      <c r="E406" s="276">
        <v>0</v>
      </c>
      <c r="F406" s="269">
        <f t="shared" si="5"/>
        <v>0</v>
      </c>
      <c r="G406" s="274">
        <v>0</v>
      </c>
      <c r="H406" s="273"/>
      <c r="I406" s="158"/>
    </row>
    <row r="407" spans="1:9" s="72" customFormat="1" x14ac:dyDescent="0.25">
      <c r="A407" s="46" t="s">
        <v>101</v>
      </c>
      <c r="B407" s="53" t="s">
        <v>504</v>
      </c>
      <c r="C407" s="48" t="s">
        <v>790</v>
      </c>
      <c r="D407" s="223">
        <v>0</v>
      </c>
      <c r="E407" s="223">
        <v>0</v>
      </c>
      <c r="F407" s="269">
        <f t="shared" si="5"/>
        <v>0</v>
      </c>
      <c r="G407" s="274">
        <v>0</v>
      </c>
      <c r="H407" s="273"/>
    </row>
    <row r="408" spans="1:9" s="72" customFormat="1" x14ac:dyDescent="0.25">
      <c r="A408" s="46" t="s">
        <v>102</v>
      </c>
      <c r="B408" s="53" t="s">
        <v>86</v>
      </c>
      <c r="C408" s="48" t="s">
        <v>790</v>
      </c>
      <c r="D408" s="223">
        <v>0</v>
      </c>
      <c r="E408" s="223">
        <v>0</v>
      </c>
      <c r="F408" s="269">
        <f t="shared" si="5"/>
        <v>0</v>
      </c>
      <c r="G408" s="274">
        <v>0</v>
      </c>
      <c r="H408" s="273"/>
    </row>
    <row r="409" spans="1:9" s="72" customFormat="1" x14ac:dyDescent="0.25">
      <c r="A409" s="46" t="s">
        <v>103</v>
      </c>
      <c r="B409" s="53" t="s">
        <v>511</v>
      </c>
      <c r="C409" s="48" t="s">
        <v>790</v>
      </c>
      <c r="D409" s="223">
        <v>0</v>
      </c>
      <c r="E409" s="223">
        <v>0</v>
      </c>
      <c r="F409" s="269">
        <f t="shared" si="5"/>
        <v>0</v>
      </c>
      <c r="G409" s="274">
        <v>0</v>
      </c>
      <c r="H409" s="273"/>
    </row>
    <row r="410" spans="1:9" s="72" customFormat="1" ht="31.5" x14ac:dyDescent="0.25">
      <c r="A410" s="46" t="s">
        <v>104</v>
      </c>
      <c r="B410" s="53" t="s">
        <v>514</v>
      </c>
      <c r="C410" s="48" t="s">
        <v>790</v>
      </c>
      <c r="D410" s="223">
        <v>0</v>
      </c>
      <c r="E410" s="223">
        <v>0</v>
      </c>
      <c r="F410" s="269">
        <f t="shared" si="5"/>
        <v>0</v>
      </c>
      <c r="G410" s="274">
        <v>0</v>
      </c>
      <c r="H410" s="273"/>
    </row>
    <row r="411" spans="1:9" s="72" customFormat="1" x14ac:dyDescent="0.25">
      <c r="A411" s="46" t="s">
        <v>105</v>
      </c>
      <c r="B411" s="152" t="s">
        <v>91</v>
      </c>
      <c r="C411" s="48" t="s">
        <v>790</v>
      </c>
      <c r="D411" s="223">
        <v>0</v>
      </c>
      <c r="E411" s="223">
        <v>0</v>
      </c>
      <c r="F411" s="269">
        <f t="shared" si="5"/>
        <v>0</v>
      </c>
      <c r="G411" s="274">
        <v>0</v>
      </c>
      <c r="H411" s="273"/>
    </row>
    <row r="412" spans="1:9" s="72" customFormat="1" x14ac:dyDescent="0.25">
      <c r="A412" s="46" t="s">
        <v>106</v>
      </c>
      <c r="B412" s="157" t="s">
        <v>92</v>
      </c>
      <c r="C412" s="48" t="s">
        <v>790</v>
      </c>
      <c r="D412" s="223">
        <v>0</v>
      </c>
      <c r="E412" s="223">
        <v>0</v>
      </c>
      <c r="F412" s="269">
        <f t="shared" si="5"/>
        <v>0</v>
      </c>
      <c r="G412" s="274">
        <v>0</v>
      </c>
      <c r="H412" s="273"/>
    </row>
    <row r="413" spans="1:9" s="72" customFormat="1" x14ac:dyDescent="0.25">
      <c r="A413" s="46" t="s">
        <v>107</v>
      </c>
      <c r="B413" s="51" t="s">
        <v>707</v>
      </c>
      <c r="C413" s="48" t="s">
        <v>790</v>
      </c>
      <c r="D413" s="223">
        <v>0</v>
      </c>
      <c r="E413" s="223">
        <v>0</v>
      </c>
      <c r="F413" s="269">
        <f t="shared" si="5"/>
        <v>0</v>
      </c>
      <c r="G413" s="274">
        <v>0</v>
      </c>
      <c r="H413" s="273"/>
    </row>
    <row r="414" spans="1:9" s="72" customFormat="1" x14ac:dyDescent="0.25">
      <c r="A414" s="46" t="s">
        <v>108</v>
      </c>
      <c r="B414" s="51" t="s">
        <v>109</v>
      </c>
      <c r="C414" s="48" t="s">
        <v>790</v>
      </c>
      <c r="D414" s="223">
        <v>0</v>
      </c>
      <c r="E414" s="223">
        <v>0</v>
      </c>
      <c r="F414" s="269">
        <f t="shared" si="5"/>
        <v>0</v>
      </c>
      <c r="G414" s="274">
        <v>0</v>
      </c>
      <c r="H414" s="273"/>
    </row>
    <row r="415" spans="1:9" s="72" customFormat="1" x14ac:dyDescent="0.25">
      <c r="A415" s="46" t="s">
        <v>110</v>
      </c>
      <c r="B415" s="53" t="s">
        <v>82</v>
      </c>
      <c r="C415" s="48" t="s">
        <v>790</v>
      </c>
      <c r="D415" s="223">
        <v>0</v>
      </c>
      <c r="E415" s="223">
        <v>0</v>
      </c>
      <c r="F415" s="269">
        <f t="shared" si="5"/>
        <v>0</v>
      </c>
      <c r="G415" s="274">
        <v>0</v>
      </c>
      <c r="H415" s="273"/>
    </row>
    <row r="416" spans="1:9" s="72" customFormat="1" ht="31.5" x14ac:dyDescent="0.25">
      <c r="A416" s="46" t="s">
        <v>708</v>
      </c>
      <c r="B416" s="53" t="s">
        <v>159</v>
      </c>
      <c r="C416" s="48" t="s">
        <v>790</v>
      </c>
      <c r="D416" s="223">
        <v>0</v>
      </c>
      <c r="E416" s="223">
        <v>0</v>
      </c>
      <c r="F416" s="269">
        <f t="shared" si="5"/>
        <v>0</v>
      </c>
      <c r="G416" s="274">
        <v>0</v>
      </c>
      <c r="H416" s="273"/>
    </row>
    <row r="417" spans="1:10" s="72" customFormat="1" ht="31.5" x14ac:dyDescent="0.25">
      <c r="A417" s="46" t="s">
        <v>709</v>
      </c>
      <c r="B417" s="53" t="s">
        <v>160</v>
      </c>
      <c r="C417" s="48" t="s">
        <v>790</v>
      </c>
      <c r="D417" s="223">
        <v>0</v>
      </c>
      <c r="E417" s="223">
        <v>0</v>
      </c>
      <c r="F417" s="269">
        <f t="shared" si="5"/>
        <v>0</v>
      </c>
      <c r="G417" s="274">
        <v>0</v>
      </c>
      <c r="H417" s="273"/>
    </row>
    <row r="418" spans="1:10" s="72" customFormat="1" ht="31.5" x14ac:dyDescent="0.25">
      <c r="A418" s="46" t="s">
        <v>710</v>
      </c>
      <c r="B418" s="53" t="s">
        <v>161</v>
      </c>
      <c r="C418" s="48" t="s">
        <v>790</v>
      </c>
      <c r="D418" s="223">
        <v>0</v>
      </c>
      <c r="E418" s="223">
        <v>0</v>
      </c>
      <c r="F418" s="269">
        <f t="shared" si="5"/>
        <v>0</v>
      </c>
      <c r="G418" s="274">
        <v>0</v>
      </c>
      <c r="H418" s="273"/>
    </row>
    <row r="419" spans="1:10" s="72" customFormat="1" x14ac:dyDescent="0.25">
      <c r="A419" s="46" t="s">
        <v>111</v>
      </c>
      <c r="B419" s="53" t="s">
        <v>499</v>
      </c>
      <c r="C419" s="48" t="s">
        <v>790</v>
      </c>
      <c r="D419" s="223">
        <v>0</v>
      </c>
      <c r="E419" s="223">
        <v>0</v>
      </c>
      <c r="F419" s="269">
        <f t="shared" si="5"/>
        <v>0</v>
      </c>
      <c r="G419" s="274">
        <v>0</v>
      </c>
      <c r="H419" s="273"/>
    </row>
    <row r="420" spans="1:10" s="72" customFormat="1" x14ac:dyDescent="0.25">
      <c r="A420" s="46" t="s">
        <v>112</v>
      </c>
      <c r="B420" s="53" t="s">
        <v>84</v>
      </c>
      <c r="C420" s="48" t="s">
        <v>790</v>
      </c>
      <c r="D420" s="223">
        <v>0</v>
      </c>
      <c r="E420" s="223">
        <v>0</v>
      </c>
      <c r="F420" s="269">
        <f t="shared" si="5"/>
        <v>0</v>
      </c>
      <c r="G420" s="274">
        <v>0</v>
      </c>
      <c r="H420" s="273"/>
    </row>
    <row r="421" spans="1:10" s="72" customFormat="1" x14ac:dyDescent="0.25">
      <c r="A421" s="46" t="s">
        <v>113</v>
      </c>
      <c r="B421" s="53" t="s">
        <v>504</v>
      </c>
      <c r="C421" s="48" t="s">
        <v>790</v>
      </c>
      <c r="D421" s="223">
        <v>0</v>
      </c>
      <c r="E421" s="223">
        <v>0</v>
      </c>
      <c r="F421" s="269">
        <f t="shared" si="5"/>
        <v>0</v>
      </c>
      <c r="G421" s="274">
        <v>0</v>
      </c>
      <c r="H421" s="273"/>
    </row>
    <row r="422" spans="1:10" s="72" customFormat="1" x14ac:dyDescent="0.25">
      <c r="A422" s="46" t="s">
        <v>114</v>
      </c>
      <c r="B422" s="53" t="s">
        <v>86</v>
      </c>
      <c r="C422" s="48" t="s">
        <v>790</v>
      </c>
      <c r="D422" s="223">
        <v>0</v>
      </c>
      <c r="E422" s="223">
        <v>0</v>
      </c>
      <c r="F422" s="269">
        <f t="shared" si="5"/>
        <v>0</v>
      </c>
      <c r="G422" s="274">
        <v>0</v>
      </c>
      <c r="H422" s="273"/>
    </row>
    <row r="423" spans="1:10" s="72" customFormat="1" x14ac:dyDescent="0.25">
      <c r="A423" s="46" t="s">
        <v>115</v>
      </c>
      <c r="B423" s="53" t="s">
        <v>511</v>
      </c>
      <c r="C423" s="48" t="s">
        <v>790</v>
      </c>
      <c r="D423" s="223">
        <v>0</v>
      </c>
      <c r="E423" s="223">
        <v>0</v>
      </c>
      <c r="F423" s="269">
        <f t="shared" si="5"/>
        <v>0</v>
      </c>
      <c r="G423" s="274">
        <v>0</v>
      </c>
      <c r="H423" s="273"/>
    </row>
    <row r="424" spans="1:10" s="72" customFormat="1" ht="31.5" x14ac:dyDescent="0.25">
      <c r="A424" s="46" t="s">
        <v>116</v>
      </c>
      <c r="B424" s="53" t="s">
        <v>514</v>
      </c>
      <c r="C424" s="48" t="s">
        <v>790</v>
      </c>
      <c r="D424" s="223">
        <v>0</v>
      </c>
      <c r="E424" s="223">
        <v>0</v>
      </c>
      <c r="F424" s="269">
        <f t="shared" si="5"/>
        <v>0</v>
      </c>
      <c r="G424" s="274">
        <v>0</v>
      </c>
      <c r="H424" s="273"/>
    </row>
    <row r="425" spans="1:10" s="72" customFormat="1" x14ac:dyDescent="0.25">
      <c r="A425" s="46" t="s">
        <v>117</v>
      </c>
      <c r="B425" s="157" t="s">
        <v>91</v>
      </c>
      <c r="C425" s="48" t="s">
        <v>790</v>
      </c>
      <c r="D425" s="223">
        <v>0</v>
      </c>
      <c r="E425" s="223">
        <v>0</v>
      </c>
      <c r="F425" s="269">
        <f t="shared" si="5"/>
        <v>0</v>
      </c>
      <c r="G425" s="274">
        <v>0</v>
      </c>
      <c r="H425" s="273"/>
    </row>
    <row r="426" spans="1:10" s="72" customFormat="1" x14ac:dyDescent="0.25">
      <c r="A426" s="46" t="s">
        <v>118</v>
      </c>
      <c r="B426" s="157" t="s">
        <v>92</v>
      </c>
      <c r="C426" s="48" t="s">
        <v>790</v>
      </c>
      <c r="D426" s="223">
        <v>0</v>
      </c>
      <c r="E426" s="223">
        <v>0</v>
      </c>
      <c r="F426" s="269">
        <f t="shared" si="5"/>
        <v>0</v>
      </c>
      <c r="G426" s="274">
        <v>0</v>
      </c>
      <c r="H426" s="273"/>
    </row>
    <row r="427" spans="1:10" s="72" customFormat="1" x14ac:dyDescent="0.25">
      <c r="A427" s="46" t="s">
        <v>119</v>
      </c>
      <c r="B427" s="52" t="s">
        <v>711</v>
      </c>
      <c r="C427" s="48" t="s">
        <v>790</v>
      </c>
      <c r="D427" s="223">
        <v>9.999999999999995E-3</v>
      </c>
      <c r="E427" s="223">
        <v>1.0583333333333333E-2</v>
      </c>
      <c r="F427" s="269">
        <f t="shared" si="5"/>
        <v>5.8333333333333848E-4</v>
      </c>
      <c r="G427" s="274">
        <f>E427/D427*100</f>
        <v>105.83333333333339</v>
      </c>
      <c r="H427" s="273"/>
      <c r="I427" s="159">
        <f>E427+E399</f>
        <v>1.0583333333333333E-2</v>
      </c>
    </row>
    <row r="428" spans="1:10" s="72" customFormat="1" x14ac:dyDescent="0.25">
      <c r="A428" s="46" t="s">
        <v>120</v>
      </c>
      <c r="B428" s="52" t="s">
        <v>712</v>
      </c>
      <c r="C428" s="48" t="s">
        <v>790</v>
      </c>
      <c r="D428" s="223">
        <v>0</v>
      </c>
      <c r="E428" s="223">
        <v>0</v>
      </c>
      <c r="F428" s="269">
        <f t="shared" si="5"/>
        <v>0</v>
      </c>
      <c r="G428" s="274">
        <v>0</v>
      </c>
      <c r="H428" s="273"/>
    </row>
    <row r="429" spans="1:10" s="72" customFormat="1" ht="18.75" x14ac:dyDescent="0.3">
      <c r="A429" s="46" t="s">
        <v>121</v>
      </c>
      <c r="B429" s="51" t="s">
        <v>713</v>
      </c>
      <c r="C429" s="48" t="s">
        <v>790</v>
      </c>
      <c r="D429" s="223">
        <v>0</v>
      </c>
      <c r="E429" s="223">
        <v>0</v>
      </c>
      <c r="F429" s="269">
        <f t="shared" si="5"/>
        <v>0</v>
      </c>
      <c r="G429" s="274">
        <v>0</v>
      </c>
      <c r="H429" s="273"/>
      <c r="I429" s="160"/>
      <c r="J429" s="161"/>
    </row>
    <row r="430" spans="1:10" s="72" customFormat="1" x14ac:dyDescent="0.25">
      <c r="A430" s="46" t="s">
        <v>122</v>
      </c>
      <c r="B430" s="51" t="s">
        <v>123</v>
      </c>
      <c r="C430" s="48" t="s">
        <v>790</v>
      </c>
      <c r="D430" s="223">
        <v>0</v>
      </c>
      <c r="E430" s="223">
        <v>0</v>
      </c>
      <c r="F430" s="269">
        <f t="shared" si="5"/>
        <v>0</v>
      </c>
      <c r="G430" s="274">
        <v>0</v>
      </c>
      <c r="H430" s="273"/>
      <c r="I430" s="162"/>
    </row>
    <row r="431" spans="1:10" s="72" customFormat="1" x14ac:dyDescent="0.25">
      <c r="A431" s="46" t="s">
        <v>124</v>
      </c>
      <c r="B431" s="156" t="s">
        <v>125</v>
      </c>
      <c r="C431" s="48" t="s">
        <v>790</v>
      </c>
      <c r="D431" s="223">
        <v>0</v>
      </c>
      <c r="E431" s="223">
        <f>E432+E433+E434+E435+E436+E441+E442</f>
        <v>0</v>
      </c>
      <c r="F431" s="269">
        <f t="shared" si="5"/>
        <v>0</v>
      </c>
      <c r="G431" s="274">
        <v>0</v>
      </c>
      <c r="H431" s="273"/>
    </row>
    <row r="432" spans="1:10" s="72" customFormat="1" x14ac:dyDescent="0.25">
      <c r="A432" s="46" t="s">
        <v>126</v>
      </c>
      <c r="B432" s="52" t="s">
        <v>127</v>
      </c>
      <c r="C432" s="48" t="s">
        <v>790</v>
      </c>
      <c r="D432" s="223">
        <v>0</v>
      </c>
      <c r="E432" s="223">
        <v>0</v>
      </c>
      <c r="F432" s="269">
        <f t="shared" si="5"/>
        <v>0</v>
      </c>
      <c r="G432" s="274">
        <v>0</v>
      </c>
      <c r="H432" s="273"/>
    </row>
    <row r="433" spans="1:8" s="72" customFormat="1" x14ac:dyDescent="0.25">
      <c r="A433" s="46" t="s">
        <v>128</v>
      </c>
      <c r="B433" s="52" t="s">
        <v>129</v>
      </c>
      <c r="C433" s="48" t="s">
        <v>790</v>
      </c>
      <c r="D433" s="223">
        <v>0</v>
      </c>
      <c r="E433" s="223">
        <v>0</v>
      </c>
      <c r="F433" s="269">
        <f t="shared" si="5"/>
        <v>0</v>
      </c>
      <c r="G433" s="274">
        <v>0</v>
      </c>
      <c r="H433" s="273"/>
    </row>
    <row r="434" spans="1:8" s="72" customFormat="1" x14ac:dyDescent="0.25">
      <c r="A434" s="46" t="s">
        <v>130</v>
      </c>
      <c r="B434" s="52" t="s">
        <v>714</v>
      </c>
      <c r="C434" s="48" t="s">
        <v>790</v>
      </c>
      <c r="D434" s="223">
        <v>0</v>
      </c>
      <c r="E434" s="223">
        <v>0</v>
      </c>
      <c r="F434" s="269">
        <f t="shared" si="5"/>
        <v>0</v>
      </c>
      <c r="G434" s="274">
        <v>0</v>
      </c>
      <c r="H434" s="273"/>
    </row>
    <row r="435" spans="1:8" s="72" customFormat="1" x14ac:dyDescent="0.25">
      <c r="A435" s="46" t="s">
        <v>131</v>
      </c>
      <c r="B435" s="52" t="s">
        <v>132</v>
      </c>
      <c r="C435" s="48" t="s">
        <v>790</v>
      </c>
      <c r="D435" s="223">
        <v>0</v>
      </c>
      <c r="E435" s="223">
        <v>0</v>
      </c>
      <c r="F435" s="269">
        <f t="shared" si="5"/>
        <v>0</v>
      </c>
      <c r="G435" s="274">
        <v>0</v>
      </c>
      <c r="H435" s="273"/>
    </row>
    <row r="436" spans="1:8" s="72" customFormat="1" x14ac:dyDescent="0.25">
      <c r="A436" s="46" t="s">
        <v>133</v>
      </c>
      <c r="B436" s="52" t="s">
        <v>134</v>
      </c>
      <c r="C436" s="48" t="s">
        <v>790</v>
      </c>
      <c r="D436" s="223">
        <v>0</v>
      </c>
      <c r="E436" s="223">
        <v>0</v>
      </c>
      <c r="F436" s="269">
        <f t="shared" si="5"/>
        <v>0</v>
      </c>
      <c r="G436" s="274">
        <v>0</v>
      </c>
      <c r="H436" s="273"/>
    </row>
    <row r="437" spans="1:8" s="72" customFormat="1" x14ac:dyDescent="0.25">
      <c r="A437" s="46" t="s">
        <v>135</v>
      </c>
      <c r="B437" s="51" t="s">
        <v>136</v>
      </c>
      <c r="C437" s="48" t="s">
        <v>790</v>
      </c>
      <c r="D437" s="223">
        <v>0</v>
      </c>
      <c r="E437" s="223">
        <v>0</v>
      </c>
      <c r="F437" s="269">
        <f t="shared" si="5"/>
        <v>0</v>
      </c>
      <c r="G437" s="274">
        <v>0</v>
      </c>
      <c r="H437" s="273"/>
    </row>
    <row r="438" spans="1:8" s="72" customFormat="1" ht="31.5" x14ac:dyDescent="0.25">
      <c r="A438" s="46" t="s">
        <v>137</v>
      </c>
      <c r="B438" s="53" t="s">
        <v>138</v>
      </c>
      <c r="C438" s="48" t="s">
        <v>790</v>
      </c>
      <c r="D438" s="223">
        <v>0</v>
      </c>
      <c r="E438" s="223">
        <v>0</v>
      </c>
      <c r="F438" s="269">
        <f>E438-D438</f>
        <v>0</v>
      </c>
      <c r="G438" s="274">
        <v>0</v>
      </c>
      <c r="H438" s="273"/>
    </row>
    <row r="439" spans="1:8" s="72" customFormat="1" x14ac:dyDescent="0.25">
      <c r="A439" s="46" t="s">
        <v>139</v>
      </c>
      <c r="B439" s="51" t="s">
        <v>140</v>
      </c>
      <c r="C439" s="48" t="s">
        <v>790</v>
      </c>
      <c r="D439" s="223">
        <v>0</v>
      </c>
      <c r="E439" s="223">
        <v>0</v>
      </c>
      <c r="F439" s="269">
        <f>E439-D439</f>
        <v>0</v>
      </c>
      <c r="G439" s="274">
        <v>0</v>
      </c>
      <c r="H439" s="273"/>
    </row>
    <row r="440" spans="1:8" s="72" customFormat="1" ht="31.5" x14ac:dyDescent="0.25">
      <c r="A440" s="46" t="s">
        <v>141</v>
      </c>
      <c r="B440" s="53" t="s">
        <v>142</v>
      </c>
      <c r="C440" s="48" t="s">
        <v>790</v>
      </c>
      <c r="D440" s="223">
        <v>0</v>
      </c>
      <c r="E440" s="223">
        <v>0</v>
      </c>
      <c r="F440" s="269">
        <f>E440-D440</f>
        <v>0</v>
      </c>
      <c r="G440" s="274">
        <v>0</v>
      </c>
      <c r="H440" s="273"/>
    </row>
    <row r="441" spans="1:8" s="72" customFormat="1" x14ac:dyDescent="0.25">
      <c r="A441" s="46" t="s">
        <v>143</v>
      </c>
      <c r="B441" s="52" t="s">
        <v>144</v>
      </c>
      <c r="C441" s="48" t="s">
        <v>790</v>
      </c>
      <c r="D441" s="223">
        <v>0</v>
      </c>
      <c r="E441" s="223">
        <v>0</v>
      </c>
      <c r="F441" s="269">
        <f>E441-D441</f>
        <v>0</v>
      </c>
      <c r="G441" s="274">
        <v>0</v>
      </c>
      <c r="H441" s="273"/>
    </row>
    <row r="442" spans="1:8" s="72" customFormat="1" ht="16.5" thickBot="1" x14ac:dyDescent="0.3">
      <c r="A442" s="54" t="s">
        <v>145</v>
      </c>
      <c r="B442" s="163" t="s">
        <v>146</v>
      </c>
      <c r="C442" s="55" t="s">
        <v>790</v>
      </c>
      <c r="D442" s="223">
        <v>0</v>
      </c>
      <c r="E442" s="223">
        <v>0</v>
      </c>
      <c r="F442" s="269">
        <f>E442-D442</f>
        <v>0</v>
      </c>
      <c r="G442" s="277">
        <v>0</v>
      </c>
      <c r="H442" s="278"/>
    </row>
    <row r="443" spans="1:8" s="72" customFormat="1" x14ac:dyDescent="0.25">
      <c r="A443" s="143" t="s">
        <v>236</v>
      </c>
      <c r="B443" s="144" t="s">
        <v>229</v>
      </c>
      <c r="C443" s="145" t="s">
        <v>327</v>
      </c>
      <c r="D443" s="202"/>
      <c r="E443" s="203"/>
      <c r="F443" s="203"/>
      <c r="G443" s="204"/>
      <c r="H443" s="205"/>
    </row>
    <row r="444" spans="1:8" s="72" customFormat="1" ht="47.25" x14ac:dyDescent="0.25">
      <c r="A444" s="146" t="s">
        <v>715</v>
      </c>
      <c r="B444" s="52" t="s">
        <v>716</v>
      </c>
      <c r="C444" s="55" t="s">
        <v>790</v>
      </c>
      <c r="D444" s="140"/>
      <c r="E444" s="206"/>
      <c r="F444" s="206"/>
      <c r="G444" s="207"/>
      <c r="H444" s="208"/>
    </row>
    <row r="445" spans="1:8" s="72" customFormat="1" x14ac:dyDescent="0.25">
      <c r="A445" s="146" t="s">
        <v>239</v>
      </c>
      <c r="B445" s="51" t="s">
        <v>717</v>
      </c>
      <c r="C445" s="48" t="s">
        <v>790</v>
      </c>
      <c r="D445" s="140"/>
      <c r="E445" s="206"/>
      <c r="F445" s="206"/>
      <c r="G445" s="207"/>
      <c r="H445" s="208"/>
    </row>
    <row r="446" spans="1:8" s="72" customFormat="1" ht="31.5" x14ac:dyDescent="0.25">
      <c r="A446" s="146" t="s">
        <v>240</v>
      </c>
      <c r="B446" s="51" t="s">
        <v>718</v>
      </c>
      <c r="C446" s="55" t="s">
        <v>790</v>
      </c>
      <c r="D446" s="140"/>
      <c r="E446" s="206"/>
      <c r="F446" s="206"/>
      <c r="G446" s="207"/>
      <c r="H446" s="208"/>
    </row>
    <row r="447" spans="1:8" s="72" customFormat="1" x14ac:dyDescent="0.25">
      <c r="A447" s="146" t="s">
        <v>241</v>
      </c>
      <c r="B447" s="51" t="s">
        <v>719</v>
      </c>
      <c r="C447" s="55" t="s">
        <v>790</v>
      </c>
      <c r="D447" s="140"/>
      <c r="E447" s="206"/>
      <c r="F447" s="206"/>
      <c r="G447" s="207"/>
      <c r="H447" s="208"/>
    </row>
    <row r="448" spans="1:8" s="72" customFormat="1" ht="31.5" x14ac:dyDescent="0.25">
      <c r="A448" s="146" t="s">
        <v>242</v>
      </c>
      <c r="B448" s="52" t="s">
        <v>720</v>
      </c>
      <c r="C448" s="147" t="s">
        <v>327</v>
      </c>
      <c r="D448" s="140"/>
      <c r="E448" s="206"/>
      <c r="F448" s="206"/>
      <c r="G448" s="207"/>
      <c r="H448" s="208"/>
    </row>
    <row r="449" spans="1:8" s="72" customFormat="1" x14ac:dyDescent="0.25">
      <c r="A449" s="146" t="s">
        <v>721</v>
      </c>
      <c r="B449" s="51" t="s">
        <v>722</v>
      </c>
      <c r="C449" s="55" t="s">
        <v>790</v>
      </c>
      <c r="D449" s="140"/>
      <c r="E449" s="206"/>
      <c r="F449" s="206"/>
      <c r="G449" s="207"/>
      <c r="H449" s="208"/>
    </row>
    <row r="450" spans="1:8" s="72" customFormat="1" x14ac:dyDescent="0.25">
      <c r="A450" s="146" t="s">
        <v>723</v>
      </c>
      <c r="B450" s="51" t="s">
        <v>724</v>
      </c>
      <c r="C450" s="55" t="s">
        <v>790</v>
      </c>
      <c r="D450" s="140"/>
      <c r="E450" s="206"/>
      <c r="F450" s="206"/>
      <c r="G450" s="207"/>
      <c r="H450" s="208"/>
    </row>
    <row r="451" spans="1:8" s="72" customFormat="1" ht="16.5" thickBot="1" x14ac:dyDescent="0.3">
      <c r="A451" s="148" t="s">
        <v>725</v>
      </c>
      <c r="B451" s="149" t="s">
        <v>726</v>
      </c>
      <c r="C451" s="57" t="s">
        <v>790</v>
      </c>
      <c r="D451" s="141"/>
      <c r="E451" s="209"/>
      <c r="F451" s="209"/>
      <c r="G451" s="210"/>
      <c r="H451" s="211"/>
    </row>
    <row r="452" spans="1:8" x14ac:dyDescent="0.25">
      <c r="A452" s="68"/>
      <c r="B452" s="69"/>
      <c r="C452" s="70"/>
      <c r="D452" s="70"/>
      <c r="E452" s="71"/>
      <c r="F452" s="71"/>
      <c r="G452" s="72"/>
      <c r="H452" s="72"/>
    </row>
    <row r="453" spans="1:8" x14ac:dyDescent="0.25">
      <c r="A453" s="68"/>
      <c r="B453" s="69"/>
      <c r="C453" s="70"/>
      <c r="D453" s="70"/>
      <c r="E453" s="71"/>
      <c r="F453" s="71"/>
      <c r="G453" s="72"/>
      <c r="H453" s="72"/>
    </row>
    <row r="454" spans="1:8" x14ac:dyDescent="0.25">
      <c r="A454" s="128" t="s">
        <v>727</v>
      </c>
      <c r="B454" s="69"/>
      <c r="C454" s="70"/>
      <c r="D454" s="70"/>
      <c r="E454" s="71"/>
      <c r="F454" s="71"/>
      <c r="G454" s="72"/>
      <c r="H454" s="72"/>
    </row>
    <row r="455" spans="1:8" x14ac:dyDescent="0.25">
      <c r="A455" s="371" t="s">
        <v>728</v>
      </c>
      <c r="B455" s="371"/>
      <c r="C455" s="371"/>
      <c r="D455" s="371"/>
      <c r="E455" s="371"/>
      <c r="F455" s="371"/>
      <c r="G455" s="371"/>
      <c r="H455" s="371"/>
    </row>
    <row r="456" spans="1:8" x14ac:dyDescent="0.25">
      <c r="A456" s="371" t="s">
        <v>729</v>
      </c>
      <c r="B456" s="371"/>
      <c r="C456" s="371"/>
      <c r="D456" s="371"/>
      <c r="E456" s="371"/>
      <c r="F456" s="371"/>
      <c r="G456" s="371"/>
      <c r="H456" s="371"/>
    </row>
    <row r="457" spans="1:8" x14ac:dyDescent="0.25">
      <c r="A457" s="371" t="s">
        <v>730</v>
      </c>
      <c r="B457" s="371"/>
      <c r="C457" s="371"/>
      <c r="D457" s="371"/>
      <c r="E457" s="371"/>
      <c r="F457" s="371"/>
      <c r="G457" s="371"/>
      <c r="H457" s="371"/>
    </row>
    <row r="458" spans="1:8" ht="26.25" customHeight="1" x14ac:dyDescent="0.25">
      <c r="A458" s="381" t="s">
        <v>731</v>
      </c>
      <c r="B458" s="381"/>
      <c r="C458" s="381"/>
      <c r="D458" s="381"/>
      <c r="E458" s="381"/>
      <c r="F458" s="381"/>
      <c r="G458" s="381"/>
      <c r="H458" s="381"/>
    </row>
    <row r="459" spans="1:8" x14ac:dyDescent="0.25">
      <c r="A459" s="363" t="s">
        <v>732</v>
      </c>
      <c r="B459" s="363"/>
      <c r="C459" s="363"/>
      <c r="D459" s="363"/>
      <c r="E459" s="363"/>
      <c r="F459" s="363"/>
      <c r="G459" s="363"/>
      <c r="H459" s="363"/>
    </row>
  </sheetData>
  <customSheetViews>
    <customSheetView guid="{500C2F4F-1743-499A-A051-20565DBF52B2}" scale="90" showPageBreaks="1" printArea="1" view="pageBreakPreview">
      <selection activeCell="K13" sqref="K13"/>
      <pageMargins left="0.78740157480314965" right="0.39370078740157483" top="0.78740157480314965" bottom="0.78740157480314965" header="0.31496062992125984" footer="0.31496062992125984"/>
      <pageSetup paperSize="9" scale="80" fitToHeight="5" orientation="landscape" r:id="rId1"/>
    </customSheetView>
  </customSheetViews>
  <mergeCells count="27">
    <mergeCell ref="A18:H18"/>
    <mergeCell ref="A458:H458"/>
    <mergeCell ref="A6:H7"/>
    <mergeCell ref="A12:B12"/>
    <mergeCell ref="A14:B14"/>
    <mergeCell ref="A15:B15"/>
    <mergeCell ref="B370:B371"/>
    <mergeCell ref="C370:C371"/>
    <mergeCell ref="A19:A20"/>
    <mergeCell ref="B19:B20"/>
    <mergeCell ref="C19:C20"/>
    <mergeCell ref="A459:H459"/>
    <mergeCell ref="D19:E19"/>
    <mergeCell ref="F19:G19"/>
    <mergeCell ref="H19:H20"/>
    <mergeCell ref="D370:E370"/>
    <mergeCell ref="F370:G370"/>
    <mergeCell ref="H370:H371"/>
    <mergeCell ref="A373:B373"/>
    <mergeCell ref="A455:H455"/>
    <mergeCell ref="A456:H456"/>
    <mergeCell ref="A457:H457"/>
    <mergeCell ref="A22:H22"/>
    <mergeCell ref="A166:H166"/>
    <mergeCell ref="A318:H318"/>
    <mergeCell ref="A368:H369"/>
    <mergeCell ref="A370:A371"/>
  </mergeCells>
  <pageMargins left="0.78740157480314965" right="0.39370078740157483" top="0.78740157480314965" bottom="0.78740157480314965" header="0.31496062992125984" footer="0.31496062992125984"/>
  <pageSetup paperSize="9" scale="54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1Ф</vt:lpstr>
      <vt:lpstr>4 Пп</vt:lpstr>
      <vt:lpstr>2 Осв</vt:lpstr>
      <vt:lpstr>3 ОС</vt:lpstr>
      <vt:lpstr>5Вв</vt:lpstr>
      <vt:lpstr>6Вы</vt:lpstr>
      <vt:lpstr>7Кпкз</vt:lpstr>
      <vt:lpstr>8Расш</vt:lpstr>
      <vt:lpstr>9Фп</vt:lpstr>
      <vt:lpstr>'1Ф'!Область_печати</vt:lpstr>
      <vt:lpstr>'2 Осв'!Область_печати</vt:lpstr>
      <vt:lpstr>'3 ОС'!Область_печати</vt:lpstr>
      <vt:lpstr>'4 Пп'!Область_печати</vt:lpstr>
      <vt:lpstr>'5Вв'!Область_печати</vt:lpstr>
      <vt:lpstr>'6Вы'!Область_печати</vt:lpstr>
      <vt:lpstr>'7Кпкз'!Область_печати</vt:lpstr>
      <vt:lpstr>'8Расш'!Область_печати</vt:lpstr>
      <vt:lpstr>'9Фп'!Область_печати</vt:lpstr>
    </vt:vector>
  </TitlesOfParts>
  <Company>Datanium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Пользователь</cp:lastModifiedBy>
  <cp:lastPrinted>2021-04-05T04:39:43Z</cp:lastPrinted>
  <dcterms:created xsi:type="dcterms:W3CDTF">2009-07-27T10:10:26Z</dcterms:created>
  <dcterms:modified xsi:type="dcterms:W3CDTF">2026-04-01T06:34:00Z</dcterms:modified>
</cp:coreProperties>
</file>